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tessa\Dropbox\FUTURE HOMES HUB\Part O 2021 Guidance\Calculator\2402 v2a 8 bedrooms\"/>
    </mc:Choice>
  </mc:AlternateContent>
  <xr:revisionPtr revIDLastSave="0" documentId="13_ncr:1_{ACCB7838-BFF3-4D66-A602-B8DE66D9054D}" xr6:coauthVersionLast="47" xr6:coauthVersionMax="47" xr10:uidLastSave="{00000000-0000-0000-0000-000000000000}"/>
  <bookViews>
    <workbookView xWindow="-108" yWindow="-108" windowWidth="23256" windowHeight="12456" tabRatio="934" activeTab="1" xr2:uid="{00000000-000D-0000-FFFF-FFFF00000000}"/>
  </bookViews>
  <sheets>
    <sheet name="Change Control" sheetId="18" r:id="rId1"/>
    <sheet name="Cover page" sheetId="16" r:id="rId2"/>
    <sheet name="USER GUIDE" sheetId="13" r:id="rId3"/>
    <sheet name="Window &amp; Door DATA INPUT" sheetId="5" r:id="rId4"/>
    <sheet name="RESULTS" sheetId="11" r:id="rId5"/>
    <sheet name="Summary for all orientations" sheetId="19" r:id="rId6"/>
    <sheet name="Compliance Checklist" sheetId="1" r:id="rId7"/>
    <sheet name="Part O Criteria" sheetId="2" r:id="rId8"/>
    <sheet name="Calculations" sheetId="9" r:id="rId9"/>
    <sheet name="Parameters" sheetId="6" r:id="rId10"/>
  </sheets>
  <definedNames>
    <definedName name="_xlnm.Print_Area" localSheetId="8">Calculations!$A$1:$BF$148</definedName>
    <definedName name="_xlnm.Print_Area" localSheetId="6">'Compliance Checklist'!$A$1:$H$64</definedName>
    <definedName name="_xlnm.Print_Area" localSheetId="7">'Part O Criteria'!$A$1:$G$25</definedName>
    <definedName name="_xlnm.Print_Area" localSheetId="4">RESULTS!$B$1:$K$36</definedName>
    <definedName name="_xlnm.Print_Area" localSheetId="5">'Summary for all orientations'!$B$1:$L$39</definedName>
    <definedName name="_xlnm.Print_Area" localSheetId="3">'Window &amp; Door DATA INPUT'!$A$1:$AB$154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9" i="9" l="1"/>
  <c r="C31" i="9"/>
  <c r="C32" i="9"/>
  <c r="C34" i="9"/>
  <c r="C35" i="9"/>
  <c r="C39" i="9"/>
  <c r="C40" i="9"/>
  <c r="C45" i="9"/>
  <c r="C47" i="9"/>
  <c r="C48" i="9"/>
  <c r="C50" i="9"/>
  <c r="C51" i="9"/>
  <c r="C55" i="9"/>
  <c r="C56" i="9"/>
  <c r="C61" i="9"/>
  <c r="C63" i="9"/>
  <c r="C64" i="9"/>
  <c r="C67" i="9"/>
  <c r="C68" i="9"/>
  <c r="C71" i="9"/>
  <c r="C80" i="9"/>
  <c r="C81" i="9"/>
  <c r="C83" i="9"/>
  <c r="C84" i="9"/>
  <c r="C86" i="9"/>
  <c r="C88" i="9"/>
  <c r="C99" i="9"/>
  <c r="C100" i="9"/>
  <c r="C101" i="9"/>
  <c r="C102" i="9"/>
  <c r="C104" i="9"/>
  <c r="C106" i="9"/>
  <c r="C112" i="9"/>
  <c r="C114" i="9"/>
  <c r="C115" i="9"/>
  <c r="C117" i="9"/>
  <c r="C118" i="9"/>
  <c r="C120" i="9"/>
  <c r="C122" i="9"/>
  <c r="C125" i="9"/>
  <c r="C127" i="9"/>
  <c r="C128" i="9"/>
  <c r="C130" i="9"/>
  <c r="C131" i="9"/>
  <c r="C133" i="9"/>
  <c r="C134" i="9"/>
  <c r="C138" i="9"/>
  <c r="AP23" i="9"/>
  <c r="AP24" i="9"/>
  <c r="BI81" i="9"/>
  <c r="BI82" i="9"/>
  <c r="BI83" i="9"/>
  <c r="BI84" i="9"/>
  <c r="BI85" i="9"/>
  <c r="BI86" i="9"/>
  <c r="BI87" i="9"/>
  <c r="BI88" i="9"/>
  <c r="BI89" i="9"/>
  <c r="BI90" i="9"/>
  <c r="BI91" i="9"/>
  <c r="BI92" i="9"/>
  <c r="BI93" i="9"/>
  <c r="BI94" i="9"/>
  <c r="BI95" i="9"/>
  <c r="BI96" i="9"/>
  <c r="BI97" i="9"/>
  <c r="BI98" i="9"/>
  <c r="BI99" i="9"/>
  <c r="BI100" i="9"/>
  <c r="BI101" i="9"/>
  <c r="BI102" i="9"/>
  <c r="BI103" i="9"/>
  <c r="BI104" i="9"/>
  <c r="BI105" i="9"/>
  <c r="BI106" i="9"/>
  <c r="BI107" i="9"/>
  <c r="BI108" i="9"/>
  <c r="BI109" i="9"/>
  <c r="BI110" i="9"/>
  <c r="BI111" i="9"/>
  <c r="BI112" i="9"/>
  <c r="BI113" i="9"/>
  <c r="BI114" i="9"/>
  <c r="BI115" i="9"/>
  <c r="BI116" i="9"/>
  <c r="BI117" i="9"/>
  <c r="BI118" i="9"/>
  <c r="BI119" i="9"/>
  <c r="BI120" i="9"/>
  <c r="BI121" i="9"/>
  <c r="BI122" i="9"/>
  <c r="BI123" i="9"/>
  <c r="BI124" i="9"/>
  <c r="BI125" i="9"/>
  <c r="BI126" i="9"/>
  <c r="BI127" i="9"/>
  <c r="BI128" i="9"/>
  <c r="BI129" i="9"/>
  <c r="BI130" i="9"/>
  <c r="BI131" i="9"/>
  <c r="BI132" i="9"/>
  <c r="BI133" i="9"/>
  <c r="BI134" i="9"/>
  <c r="BI135" i="9"/>
  <c r="BI136" i="9"/>
  <c r="BI137" i="9"/>
  <c r="BI138" i="9"/>
  <c r="BI139" i="9"/>
  <c r="BI140" i="9"/>
  <c r="BI141" i="9"/>
  <c r="BI142" i="9"/>
  <c r="BI143" i="9"/>
  <c r="AP32" i="9"/>
  <c r="AP33" i="9"/>
  <c r="AP34" i="9"/>
  <c r="AP22" i="9"/>
  <c r="AP25" i="9"/>
  <c r="AP26" i="9"/>
  <c r="AP27" i="9"/>
  <c r="AP28" i="9"/>
  <c r="AP29" i="9"/>
  <c r="AP30" i="9"/>
  <c r="AP31" i="9"/>
  <c r="B81" i="9"/>
  <c r="F81" i="9" s="1"/>
  <c r="D81" i="9"/>
  <c r="E81" i="9"/>
  <c r="H81" i="9"/>
  <c r="M81" i="9" s="1"/>
  <c r="I81" i="9"/>
  <c r="K81" i="9"/>
  <c r="B82" i="9"/>
  <c r="C82" i="9" s="1"/>
  <c r="D82" i="9"/>
  <c r="E82" i="9"/>
  <c r="H82" i="9"/>
  <c r="I82" i="9"/>
  <c r="K82" i="9"/>
  <c r="B83" i="9"/>
  <c r="J83" i="9" s="1"/>
  <c r="BJ83" i="9" s="1"/>
  <c r="D83" i="9"/>
  <c r="E83" i="9"/>
  <c r="H83" i="9"/>
  <c r="I83" i="9"/>
  <c r="K83" i="9"/>
  <c r="B84" i="9"/>
  <c r="D84" i="9"/>
  <c r="E84" i="9"/>
  <c r="H84" i="9"/>
  <c r="I84" i="9"/>
  <c r="K84" i="9"/>
  <c r="B85" i="9"/>
  <c r="C85" i="9" s="1"/>
  <c r="D85" i="9"/>
  <c r="E85" i="9"/>
  <c r="H85" i="9"/>
  <c r="I85" i="9"/>
  <c r="K85" i="9"/>
  <c r="B86" i="9"/>
  <c r="D86" i="9"/>
  <c r="E86" i="9"/>
  <c r="H86" i="9"/>
  <c r="I86" i="9"/>
  <c r="K86" i="9"/>
  <c r="B87" i="9"/>
  <c r="F87" i="9" s="1"/>
  <c r="D87" i="9"/>
  <c r="E87" i="9"/>
  <c r="H87" i="9"/>
  <c r="I87" i="9"/>
  <c r="K87" i="9"/>
  <c r="B88" i="9"/>
  <c r="D88" i="9"/>
  <c r="E88" i="9"/>
  <c r="H88" i="9"/>
  <c r="I88" i="9"/>
  <c r="K88" i="9"/>
  <c r="B89" i="9"/>
  <c r="J89" i="9" s="1"/>
  <c r="BJ89" i="9" s="1"/>
  <c r="D89" i="9"/>
  <c r="E89" i="9"/>
  <c r="H89" i="9"/>
  <c r="L89" i="9" s="1"/>
  <c r="N89" i="9" s="1"/>
  <c r="I89" i="9"/>
  <c r="K89" i="9"/>
  <c r="B90" i="9"/>
  <c r="G90" i="9" s="1"/>
  <c r="I96" i="5" s="1"/>
  <c r="D90" i="9"/>
  <c r="E90" i="9"/>
  <c r="H90" i="9"/>
  <c r="I90" i="9"/>
  <c r="K90" i="9"/>
  <c r="B91" i="9"/>
  <c r="J91" i="9" s="1"/>
  <c r="BJ91" i="9" s="1"/>
  <c r="D91" i="9"/>
  <c r="C91" i="9" s="1"/>
  <c r="E91" i="9"/>
  <c r="H91" i="9"/>
  <c r="I91" i="9"/>
  <c r="K91" i="9"/>
  <c r="B92" i="9"/>
  <c r="C92" i="9" s="1"/>
  <c r="D92" i="9"/>
  <c r="E92" i="9"/>
  <c r="H92" i="9"/>
  <c r="I92" i="9"/>
  <c r="K92" i="9"/>
  <c r="B93" i="9"/>
  <c r="S93" i="9" s="1"/>
  <c r="D93" i="9"/>
  <c r="C93" i="9" s="1"/>
  <c r="E93" i="9"/>
  <c r="H93" i="9"/>
  <c r="L93" i="9" s="1"/>
  <c r="I93" i="9"/>
  <c r="K93" i="9"/>
  <c r="B94" i="9"/>
  <c r="D94" i="9"/>
  <c r="C94" i="9" s="1"/>
  <c r="E94" i="9"/>
  <c r="H94" i="9"/>
  <c r="I94" i="9"/>
  <c r="K94" i="9"/>
  <c r="B95" i="9"/>
  <c r="J95" i="9" s="1"/>
  <c r="BJ95" i="9" s="1"/>
  <c r="D95" i="9"/>
  <c r="E95" i="9"/>
  <c r="H95" i="9"/>
  <c r="L95" i="9" s="1"/>
  <c r="I95" i="9"/>
  <c r="K95" i="9"/>
  <c r="B96" i="9"/>
  <c r="F96" i="9" s="1"/>
  <c r="D96" i="9"/>
  <c r="E96" i="9"/>
  <c r="H96" i="9"/>
  <c r="I96" i="9"/>
  <c r="K96" i="9"/>
  <c r="B97" i="9"/>
  <c r="G97" i="9" s="1"/>
  <c r="I103" i="5" s="1"/>
  <c r="D97" i="9"/>
  <c r="C97" i="9" s="1"/>
  <c r="E97" i="9"/>
  <c r="H97" i="9"/>
  <c r="M97" i="9" s="1"/>
  <c r="I97" i="9"/>
  <c r="K97" i="9"/>
  <c r="B98" i="9"/>
  <c r="J98" i="9" s="1"/>
  <c r="BJ98" i="9" s="1"/>
  <c r="D98" i="9"/>
  <c r="E98" i="9"/>
  <c r="H98" i="9"/>
  <c r="I98" i="9"/>
  <c r="K98" i="9"/>
  <c r="B99" i="9"/>
  <c r="D99" i="9"/>
  <c r="E99" i="9"/>
  <c r="H99" i="9"/>
  <c r="L99" i="9" s="1"/>
  <c r="N99" i="9" s="1"/>
  <c r="I99" i="9"/>
  <c r="K99" i="9"/>
  <c r="B100" i="9"/>
  <c r="D100" i="9"/>
  <c r="E100" i="9"/>
  <c r="H100" i="9"/>
  <c r="I100" i="9"/>
  <c r="K100" i="9"/>
  <c r="B101" i="9"/>
  <c r="F101" i="9" s="1"/>
  <c r="D101" i="9"/>
  <c r="E101" i="9"/>
  <c r="H101" i="9"/>
  <c r="I101" i="9"/>
  <c r="K101" i="9"/>
  <c r="B102" i="9"/>
  <c r="S102" i="9" s="1"/>
  <c r="D102" i="9"/>
  <c r="E102" i="9"/>
  <c r="H102" i="9"/>
  <c r="I102" i="9"/>
  <c r="J102" i="9"/>
  <c r="BJ102" i="9" s="1"/>
  <c r="K102" i="9"/>
  <c r="B103" i="9"/>
  <c r="J103" i="9" s="1"/>
  <c r="BJ103" i="9" s="1"/>
  <c r="D103" i="9"/>
  <c r="E103" i="9"/>
  <c r="H103" i="9"/>
  <c r="L103" i="9" s="1"/>
  <c r="N103" i="9" s="1"/>
  <c r="I103" i="9"/>
  <c r="K103" i="9"/>
  <c r="B104" i="9"/>
  <c r="D104" i="9"/>
  <c r="E104" i="9"/>
  <c r="H104" i="9"/>
  <c r="I104" i="9"/>
  <c r="K104" i="9"/>
  <c r="B105" i="9"/>
  <c r="C105" i="9" s="1"/>
  <c r="D105" i="9"/>
  <c r="E105" i="9"/>
  <c r="H105" i="9"/>
  <c r="Z105" i="9" s="1"/>
  <c r="I105" i="9"/>
  <c r="K105" i="9"/>
  <c r="B106" i="9"/>
  <c r="F106" i="9" s="1"/>
  <c r="D106" i="9"/>
  <c r="E106" i="9"/>
  <c r="H106" i="9"/>
  <c r="I106" i="9"/>
  <c r="K106" i="9"/>
  <c r="B107" i="9"/>
  <c r="G107" i="9" s="1"/>
  <c r="I113" i="5" s="1"/>
  <c r="D107" i="9"/>
  <c r="E107" i="9"/>
  <c r="H107" i="9"/>
  <c r="I107" i="9"/>
  <c r="K107" i="9"/>
  <c r="B108" i="9"/>
  <c r="S108" i="9" s="1"/>
  <c r="D108" i="9"/>
  <c r="E108" i="9"/>
  <c r="H108" i="9"/>
  <c r="Q108" i="9" s="1"/>
  <c r="I108" i="9"/>
  <c r="K108" i="9"/>
  <c r="B109" i="9"/>
  <c r="G109" i="9" s="1"/>
  <c r="I115" i="5" s="1"/>
  <c r="D109" i="9"/>
  <c r="E109" i="9"/>
  <c r="H109" i="9"/>
  <c r="I109" i="9"/>
  <c r="K109" i="9"/>
  <c r="B110" i="9"/>
  <c r="J110" i="9" s="1"/>
  <c r="BJ110" i="9" s="1"/>
  <c r="D110" i="9"/>
  <c r="E110" i="9"/>
  <c r="H110" i="9"/>
  <c r="I110" i="9"/>
  <c r="K110" i="9"/>
  <c r="B111" i="9"/>
  <c r="C111" i="9" s="1"/>
  <c r="D111" i="9"/>
  <c r="E111" i="9"/>
  <c r="H111" i="9"/>
  <c r="L111" i="9" s="1"/>
  <c r="N111" i="9" s="1"/>
  <c r="I111" i="9"/>
  <c r="K111" i="9"/>
  <c r="B112" i="9"/>
  <c r="D112" i="9"/>
  <c r="E112" i="9"/>
  <c r="H112" i="9"/>
  <c r="I112" i="9"/>
  <c r="K112" i="9"/>
  <c r="B113" i="9"/>
  <c r="S113" i="9" s="1"/>
  <c r="D113" i="9"/>
  <c r="E113" i="9"/>
  <c r="H113" i="9"/>
  <c r="I113" i="9"/>
  <c r="K113" i="9"/>
  <c r="B114" i="9"/>
  <c r="S114" i="9" s="1"/>
  <c r="D114" i="9"/>
  <c r="E114" i="9"/>
  <c r="H114" i="9"/>
  <c r="L114" i="9" s="1"/>
  <c r="N114" i="9" s="1"/>
  <c r="I114" i="9"/>
  <c r="K114" i="9"/>
  <c r="B115" i="9"/>
  <c r="J115" i="9" s="1"/>
  <c r="BJ115" i="9" s="1"/>
  <c r="D115" i="9"/>
  <c r="E115" i="9"/>
  <c r="H115" i="9"/>
  <c r="I115" i="9"/>
  <c r="K115" i="9"/>
  <c r="S115" i="9"/>
  <c r="B116" i="9"/>
  <c r="F116" i="9" s="1"/>
  <c r="D116" i="9"/>
  <c r="E116" i="9"/>
  <c r="H116" i="9"/>
  <c r="I116" i="9"/>
  <c r="K116" i="9"/>
  <c r="B117" i="9"/>
  <c r="F117" i="9" s="1"/>
  <c r="D117" i="9"/>
  <c r="E117" i="9"/>
  <c r="H117" i="9"/>
  <c r="I117" i="9"/>
  <c r="K117" i="9"/>
  <c r="B118" i="9"/>
  <c r="J118" i="9" s="1"/>
  <c r="BJ118" i="9" s="1"/>
  <c r="D118" i="9"/>
  <c r="E118" i="9"/>
  <c r="H118" i="9"/>
  <c r="M118" i="9" s="1"/>
  <c r="I118" i="9"/>
  <c r="K118" i="9"/>
  <c r="B119" i="9"/>
  <c r="F119" i="9" s="1"/>
  <c r="D119" i="9"/>
  <c r="E119" i="9"/>
  <c r="H119" i="9"/>
  <c r="I119" i="9"/>
  <c r="K119" i="9"/>
  <c r="B120" i="9"/>
  <c r="D120" i="9"/>
  <c r="E120" i="9"/>
  <c r="H120" i="9"/>
  <c r="I120" i="9"/>
  <c r="K120" i="9"/>
  <c r="B121" i="9"/>
  <c r="C121" i="9" s="1"/>
  <c r="D121" i="9"/>
  <c r="E121" i="9"/>
  <c r="H121" i="9"/>
  <c r="L121" i="9" s="1"/>
  <c r="N121" i="9" s="1"/>
  <c r="I121" i="9"/>
  <c r="K121" i="9"/>
  <c r="B122" i="9"/>
  <c r="J122" i="9" s="1"/>
  <c r="BJ122" i="9" s="1"/>
  <c r="D122" i="9"/>
  <c r="E122" i="9"/>
  <c r="H122" i="9"/>
  <c r="I122" i="9"/>
  <c r="K122" i="9"/>
  <c r="B123" i="9"/>
  <c r="G123" i="9" s="1"/>
  <c r="I129" i="5" s="1"/>
  <c r="D123" i="9"/>
  <c r="E123" i="9"/>
  <c r="H123" i="9"/>
  <c r="I123" i="9"/>
  <c r="J123" i="9"/>
  <c r="BJ123" i="9" s="1"/>
  <c r="K123" i="9"/>
  <c r="B124" i="9"/>
  <c r="F124" i="9" s="1"/>
  <c r="D124" i="9"/>
  <c r="E124" i="9"/>
  <c r="H124" i="9"/>
  <c r="I124" i="9"/>
  <c r="K124" i="9"/>
  <c r="B125" i="9"/>
  <c r="D125" i="9"/>
  <c r="E125" i="9"/>
  <c r="H125" i="9"/>
  <c r="L125" i="9" s="1"/>
  <c r="N125" i="9" s="1"/>
  <c r="I125" i="9"/>
  <c r="K125" i="9"/>
  <c r="B126" i="9"/>
  <c r="J126" i="9" s="1"/>
  <c r="BJ126" i="9" s="1"/>
  <c r="D126" i="9"/>
  <c r="E126" i="9"/>
  <c r="H126" i="9"/>
  <c r="I126" i="9"/>
  <c r="K126" i="9"/>
  <c r="B127" i="9"/>
  <c r="F127" i="9" s="1"/>
  <c r="D127" i="9"/>
  <c r="E127" i="9"/>
  <c r="H127" i="9"/>
  <c r="M127" i="9" s="1"/>
  <c r="I127" i="9"/>
  <c r="K127" i="9"/>
  <c r="B128" i="9"/>
  <c r="S128" i="9" s="1"/>
  <c r="D128" i="9"/>
  <c r="E128" i="9"/>
  <c r="G128" i="9"/>
  <c r="I134" i="5" s="1"/>
  <c r="H128" i="9"/>
  <c r="I128" i="9"/>
  <c r="K128" i="9"/>
  <c r="B129" i="9"/>
  <c r="S129" i="9" s="1"/>
  <c r="D129" i="9"/>
  <c r="E129" i="9"/>
  <c r="H129" i="9"/>
  <c r="I129" i="9"/>
  <c r="K129" i="9"/>
  <c r="B130" i="9"/>
  <c r="F130" i="9" s="1"/>
  <c r="D130" i="9"/>
  <c r="E130" i="9"/>
  <c r="H130" i="9"/>
  <c r="I130" i="9"/>
  <c r="K130" i="9"/>
  <c r="B131" i="9"/>
  <c r="J131" i="9" s="1"/>
  <c r="BJ131" i="9" s="1"/>
  <c r="D131" i="9"/>
  <c r="E131" i="9"/>
  <c r="H131" i="9"/>
  <c r="I131" i="9"/>
  <c r="K131" i="9"/>
  <c r="B132" i="9"/>
  <c r="F132" i="9" s="1"/>
  <c r="D132" i="9"/>
  <c r="E132" i="9"/>
  <c r="H132" i="9"/>
  <c r="I132" i="9"/>
  <c r="K132" i="9"/>
  <c r="B133" i="9"/>
  <c r="F133" i="9" s="1"/>
  <c r="D133" i="9"/>
  <c r="E133" i="9"/>
  <c r="H133" i="9"/>
  <c r="I133" i="9"/>
  <c r="K133" i="9"/>
  <c r="B134" i="9"/>
  <c r="D134" i="9"/>
  <c r="E134" i="9"/>
  <c r="H134" i="9"/>
  <c r="I134" i="9"/>
  <c r="K134" i="9"/>
  <c r="B135" i="9"/>
  <c r="F135" i="9" s="1"/>
  <c r="D135" i="9"/>
  <c r="E135" i="9"/>
  <c r="H135" i="9"/>
  <c r="I135" i="9"/>
  <c r="K135" i="9"/>
  <c r="B136" i="9"/>
  <c r="C136" i="9" s="1"/>
  <c r="D136" i="9"/>
  <c r="E136" i="9"/>
  <c r="H136" i="9"/>
  <c r="M136" i="9" s="1"/>
  <c r="I136" i="9"/>
  <c r="K136" i="9"/>
  <c r="B137" i="9"/>
  <c r="J137" i="9" s="1"/>
  <c r="BJ137" i="9" s="1"/>
  <c r="D137" i="9"/>
  <c r="E137" i="9"/>
  <c r="H137" i="9"/>
  <c r="L137" i="9" s="1"/>
  <c r="N137" i="9" s="1"/>
  <c r="I137" i="9"/>
  <c r="K137" i="9"/>
  <c r="B138" i="9"/>
  <c r="D138" i="9"/>
  <c r="E138" i="9"/>
  <c r="H138" i="9"/>
  <c r="I138" i="9"/>
  <c r="K138" i="9"/>
  <c r="B139" i="9"/>
  <c r="J139" i="9" s="1"/>
  <c r="BJ139" i="9" s="1"/>
  <c r="D139" i="9"/>
  <c r="E139" i="9"/>
  <c r="F139" i="9"/>
  <c r="G139" i="9"/>
  <c r="I145" i="5" s="1"/>
  <c r="H139" i="9"/>
  <c r="X139" i="9" s="1"/>
  <c r="I139" i="9"/>
  <c r="K139" i="9"/>
  <c r="B140" i="9"/>
  <c r="C140" i="9" s="1"/>
  <c r="D140" i="9"/>
  <c r="E140" i="9"/>
  <c r="H140" i="9"/>
  <c r="I140" i="9"/>
  <c r="K140" i="9"/>
  <c r="B141" i="9"/>
  <c r="J141" i="9" s="1"/>
  <c r="BJ141" i="9" s="1"/>
  <c r="D141" i="9"/>
  <c r="E141" i="9"/>
  <c r="H141" i="9"/>
  <c r="I141" i="9"/>
  <c r="K141" i="9"/>
  <c r="B142" i="9"/>
  <c r="S142" i="9" s="1"/>
  <c r="D142" i="9"/>
  <c r="E142" i="9"/>
  <c r="H142" i="9"/>
  <c r="I142" i="9"/>
  <c r="K142" i="9"/>
  <c r="BI25" i="9"/>
  <c r="BI26" i="9"/>
  <c r="BI27" i="9"/>
  <c r="BI28" i="9"/>
  <c r="BI29" i="9"/>
  <c r="BI30" i="9"/>
  <c r="BI31" i="9"/>
  <c r="BI32" i="9"/>
  <c r="BI33" i="9"/>
  <c r="BI34" i="9"/>
  <c r="BI35" i="9"/>
  <c r="BI36" i="9"/>
  <c r="BI37" i="9"/>
  <c r="BI38" i="9"/>
  <c r="BI39" i="9"/>
  <c r="BI40" i="9"/>
  <c r="BI41" i="9"/>
  <c r="BI42" i="9"/>
  <c r="BI43" i="9"/>
  <c r="BI44" i="9"/>
  <c r="BI45" i="9"/>
  <c r="BI46" i="9"/>
  <c r="BI47" i="9"/>
  <c r="BI48" i="9"/>
  <c r="BI49" i="9"/>
  <c r="BI50" i="9"/>
  <c r="BI51" i="9"/>
  <c r="BI52" i="9"/>
  <c r="BI53" i="9"/>
  <c r="BI54" i="9"/>
  <c r="BI55" i="9"/>
  <c r="BI56" i="9"/>
  <c r="BI57" i="9"/>
  <c r="BI58" i="9"/>
  <c r="BI59" i="9"/>
  <c r="BI60" i="9"/>
  <c r="BI61" i="9"/>
  <c r="BI62" i="9"/>
  <c r="BI63" i="9"/>
  <c r="BI64" i="9"/>
  <c r="BI65" i="9"/>
  <c r="BI66" i="9"/>
  <c r="BI67" i="9"/>
  <c r="BI68" i="9"/>
  <c r="BI69" i="9"/>
  <c r="BI70" i="9"/>
  <c r="BI71" i="9"/>
  <c r="BI72" i="9"/>
  <c r="BI73" i="9"/>
  <c r="BI74" i="9"/>
  <c r="BI75" i="9"/>
  <c r="BI76" i="9"/>
  <c r="BI77" i="9"/>
  <c r="BI78" i="9"/>
  <c r="BI79" i="9"/>
  <c r="BI80" i="9"/>
  <c r="B25" i="9"/>
  <c r="C25" i="9" s="1"/>
  <c r="D25" i="9"/>
  <c r="E25" i="9"/>
  <c r="H25" i="9"/>
  <c r="I25" i="9"/>
  <c r="K25" i="9"/>
  <c r="B26" i="9"/>
  <c r="J26" i="9" s="1"/>
  <c r="BJ26" i="9" s="1"/>
  <c r="D26" i="9"/>
  <c r="E26" i="9"/>
  <c r="H26" i="9"/>
  <c r="I26" i="9"/>
  <c r="K26" i="9"/>
  <c r="B27" i="9"/>
  <c r="F27" i="9" s="1"/>
  <c r="D27" i="9"/>
  <c r="E27" i="9"/>
  <c r="H27" i="9"/>
  <c r="I27" i="9"/>
  <c r="K27" i="9"/>
  <c r="B28" i="9"/>
  <c r="C28" i="9" s="1"/>
  <c r="D28" i="9"/>
  <c r="E28" i="9"/>
  <c r="H28" i="9"/>
  <c r="M28" i="9" s="1"/>
  <c r="I28" i="9"/>
  <c r="K28" i="9"/>
  <c r="B29" i="9"/>
  <c r="D29" i="9"/>
  <c r="E29" i="9"/>
  <c r="H29" i="9"/>
  <c r="M29" i="9" s="1"/>
  <c r="I29" i="9"/>
  <c r="K29" i="9"/>
  <c r="B30" i="9"/>
  <c r="S30" i="9" s="1"/>
  <c r="D30" i="9"/>
  <c r="E30" i="9"/>
  <c r="H30" i="9"/>
  <c r="I30" i="9"/>
  <c r="K30" i="9"/>
  <c r="B31" i="9"/>
  <c r="D31" i="9"/>
  <c r="E31" i="9"/>
  <c r="H31" i="9"/>
  <c r="M31" i="9" s="1"/>
  <c r="I31" i="9"/>
  <c r="K31" i="9"/>
  <c r="B32" i="9"/>
  <c r="D32" i="9"/>
  <c r="E32" i="9"/>
  <c r="H32" i="9"/>
  <c r="I32" i="9"/>
  <c r="K32" i="9"/>
  <c r="B33" i="9"/>
  <c r="F33" i="9" s="1"/>
  <c r="D33" i="9"/>
  <c r="E33" i="9"/>
  <c r="H33" i="9"/>
  <c r="L33" i="9" s="1"/>
  <c r="N33" i="9" s="1"/>
  <c r="I33" i="9"/>
  <c r="K33" i="9"/>
  <c r="B34" i="9"/>
  <c r="D34" i="9"/>
  <c r="E34" i="9"/>
  <c r="H34" i="9"/>
  <c r="I34" i="9"/>
  <c r="K34" i="9"/>
  <c r="B35" i="9"/>
  <c r="F35" i="9" s="1"/>
  <c r="D35" i="9"/>
  <c r="E35" i="9"/>
  <c r="H35" i="9"/>
  <c r="L35" i="9" s="1"/>
  <c r="N35" i="9" s="1"/>
  <c r="I35" i="9"/>
  <c r="K35" i="9"/>
  <c r="B36" i="9"/>
  <c r="D36" i="9"/>
  <c r="C36" i="9" s="1"/>
  <c r="E36" i="9"/>
  <c r="H36" i="9"/>
  <c r="I36" i="9"/>
  <c r="K36" i="9"/>
  <c r="B37" i="9"/>
  <c r="G37" i="9" s="1"/>
  <c r="I43" i="5" s="1"/>
  <c r="D37" i="9"/>
  <c r="E37" i="9"/>
  <c r="H37" i="9"/>
  <c r="I37" i="9"/>
  <c r="K37" i="9"/>
  <c r="B38" i="9"/>
  <c r="C38" i="9" s="1"/>
  <c r="D38" i="9"/>
  <c r="E38" i="9"/>
  <c r="H38" i="9"/>
  <c r="I38" i="9"/>
  <c r="K38" i="9"/>
  <c r="B39" i="9"/>
  <c r="G39" i="9" s="1"/>
  <c r="I45" i="5" s="1"/>
  <c r="D39" i="9"/>
  <c r="E39" i="9"/>
  <c r="H39" i="9"/>
  <c r="I39" i="9"/>
  <c r="K39" i="9"/>
  <c r="B40" i="9"/>
  <c r="G40" i="9" s="1"/>
  <c r="I46" i="5" s="1"/>
  <c r="D40" i="9"/>
  <c r="E40" i="9"/>
  <c r="H40" i="9"/>
  <c r="I40" i="9"/>
  <c r="K40" i="9"/>
  <c r="B41" i="9"/>
  <c r="C41" i="9" s="1"/>
  <c r="D41" i="9"/>
  <c r="E41" i="9"/>
  <c r="H41" i="9"/>
  <c r="I41" i="9"/>
  <c r="K41" i="9"/>
  <c r="B42" i="9"/>
  <c r="C42" i="9" s="1"/>
  <c r="D42" i="9"/>
  <c r="E42" i="9"/>
  <c r="H42" i="9"/>
  <c r="M42" i="9" s="1"/>
  <c r="I42" i="9"/>
  <c r="K42" i="9"/>
  <c r="B43" i="9"/>
  <c r="F43" i="9" s="1"/>
  <c r="D43" i="9"/>
  <c r="E43" i="9"/>
  <c r="H43" i="9"/>
  <c r="M43" i="9" s="1"/>
  <c r="I43" i="9"/>
  <c r="K43" i="9"/>
  <c r="B44" i="9"/>
  <c r="F44" i="9" s="1"/>
  <c r="D44" i="9"/>
  <c r="E44" i="9"/>
  <c r="H44" i="9"/>
  <c r="I44" i="9"/>
  <c r="K44" i="9"/>
  <c r="B45" i="9"/>
  <c r="S45" i="9" s="1"/>
  <c r="D45" i="9"/>
  <c r="E45" i="9"/>
  <c r="H45" i="9"/>
  <c r="I45" i="9"/>
  <c r="K45" i="9"/>
  <c r="B46" i="9"/>
  <c r="G46" i="9" s="1"/>
  <c r="I52" i="5" s="1"/>
  <c r="D46" i="9"/>
  <c r="E46" i="9"/>
  <c r="H46" i="9"/>
  <c r="I46" i="9"/>
  <c r="K46" i="9"/>
  <c r="B47" i="9"/>
  <c r="D47" i="9"/>
  <c r="E47" i="9"/>
  <c r="H47" i="9"/>
  <c r="I47" i="9"/>
  <c r="K47" i="9"/>
  <c r="B48" i="9"/>
  <c r="G48" i="9" s="1"/>
  <c r="I54" i="5" s="1"/>
  <c r="D48" i="9"/>
  <c r="E48" i="9"/>
  <c r="H48" i="9"/>
  <c r="I48" i="9"/>
  <c r="K48" i="9"/>
  <c r="B49" i="9"/>
  <c r="J49" i="9" s="1"/>
  <c r="BJ49" i="9" s="1"/>
  <c r="D49" i="9"/>
  <c r="E49" i="9"/>
  <c r="H49" i="9"/>
  <c r="L49" i="9" s="1"/>
  <c r="N49" i="9" s="1"/>
  <c r="I49" i="9"/>
  <c r="K49" i="9"/>
  <c r="B50" i="9"/>
  <c r="J50" i="9" s="1"/>
  <c r="BJ50" i="9" s="1"/>
  <c r="D50" i="9"/>
  <c r="E50" i="9"/>
  <c r="H50" i="9"/>
  <c r="I50" i="9"/>
  <c r="K50" i="9"/>
  <c r="B51" i="9"/>
  <c r="D51" i="9"/>
  <c r="E51" i="9"/>
  <c r="H51" i="9"/>
  <c r="I51" i="9"/>
  <c r="K51" i="9"/>
  <c r="B52" i="9"/>
  <c r="J52" i="9" s="1"/>
  <c r="BJ52" i="9" s="1"/>
  <c r="D52" i="9"/>
  <c r="C52" i="9" s="1"/>
  <c r="E52" i="9"/>
  <c r="H52" i="9"/>
  <c r="I52" i="9"/>
  <c r="K52" i="9"/>
  <c r="B53" i="9"/>
  <c r="F53" i="9" s="1"/>
  <c r="D53" i="9"/>
  <c r="E53" i="9"/>
  <c r="H53" i="9"/>
  <c r="I53" i="9"/>
  <c r="K53" i="9"/>
  <c r="B54" i="9"/>
  <c r="G54" i="9" s="1"/>
  <c r="I60" i="5" s="1"/>
  <c r="D54" i="9"/>
  <c r="E54" i="9"/>
  <c r="H54" i="9"/>
  <c r="I54" i="9"/>
  <c r="K54" i="9"/>
  <c r="B55" i="9"/>
  <c r="D55" i="9"/>
  <c r="E55" i="9"/>
  <c r="H55" i="9"/>
  <c r="L55" i="9" s="1"/>
  <c r="N55" i="9" s="1"/>
  <c r="I55" i="9"/>
  <c r="K55" i="9"/>
  <c r="B56" i="9"/>
  <c r="F56" i="9" s="1"/>
  <c r="D56" i="9"/>
  <c r="E56" i="9"/>
  <c r="H56" i="9"/>
  <c r="I56" i="9"/>
  <c r="K56" i="9"/>
  <c r="B57" i="9"/>
  <c r="J57" i="9" s="1"/>
  <c r="BJ57" i="9" s="1"/>
  <c r="D57" i="9"/>
  <c r="E57" i="9"/>
  <c r="H57" i="9"/>
  <c r="I57" i="9"/>
  <c r="K57" i="9"/>
  <c r="B58" i="9"/>
  <c r="C58" i="9" s="1"/>
  <c r="D58" i="9"/>
  <c r="E58" i="9"/>
  <c r="H58" i="9"/>
  <c r="I58" i="9"/>
  <c r="K58" i="9"/>
  <c r="B59" i="9"/>
  <c r="C59" i="9" s="1"/>
  <c r="D59" i="9"/>
  <c r="E59" i="9"/>
  <c r="H59" i="9"/>
  <c r="L59" i="9" s="1"/>
  <c r="N59" i="9" s="1"/>
  <c r="I59" i="9"/>
  <c r="K59" i="9"/>
  <c r="B60" i="9"/>
  <c r="C60" i="9" s="1"/>
  <c r="D60" i="9"/>
  <c r="E60" i="9"/>
  <c r="H60" i="9"/>
  <c r="I60" i="9"/>
  <c r="K60" i="9"/>
  <c r="B61" i="9"/>
  <c r="D61" i="9"/>
  <c r="E61" i="9"/>
  <c r="H61" i="9"/>
  <c r="I61" i="9"/>
  <c r="J61" i="9"/>
  <c r="BJ61" i="9" s="1"/>
  <c r="K61" i="9"/>
  <c r="B62" i="9"/>
  <c r="F62" i="9" s="1"/>
  <c r="D62" i="9"/>
  <c r="E62" i="9"/>
  <c r="H62" i="9"/>
  <c r="I62" i="9"/>
  <c r="K62" i="9"/>
  <c r="B63" i="9"/>
  <c r="D63" i="9"/>
  <c r="E63" i="9"/>
  <c r="H63" i="9"/>
  <c r="I63" i="9"/>
  <c r="K63" i="9"/>
  <c r="B64" i="9"/>
  <c r="S64" i="9" s="1"/>
  <c r="D64" i="9"/>
  <c r="E64" i="9"/>
  <c r="H64" i="9"/>
  <c r="I64" i="9"/>
  <c r="J64" i="9"/>
  <c r="BJ64" i="9" s="1"/>
  <c r="K64" i="9"/>
  <c r="B65" i="9"/>
  <c r="J65" i="9" s="1"/>
  <c r="BJ65" i="9" s="1"/>
  <c r="D65" i="9"/>
  <c r="E65" i="9"/>
  <c r="H65" i="9"/>
  <c r="I65" i="9"/>
  <c r="K65" i="9"/>
  <c r="B66" i="9"/>
  <c r="D66" i="9"/>
  <c r="C66" i="9" s="1"/>
  <c r="E66" i="9"/>
  <c r="H66" i="9"/>
  <c r="L66" i="9" s="1"/>
  <c r="N66" i="9" s="1"/>
  <c r="I66" i="9"/>
  <c r="J66" i="9"/>
  <c r="BJ66" i="9" s="1"/>
  <c r="K66" i="9"/>
  <c r="B67" i="9"/>
  <c r="J67" i="9" s="1"/>
  <c r="BJ67" i="9" s="1"/>
  <c r="D67" i="9"/>
  <c r="E67" i="9"/>
  <c r="H67" i="9"/>
  <c r="I67" i="9"/>
  <c r="K67" i="9"/>
  <c r="B68" i="9"/>
  <c r="D68" i="9"/>
  <c r="E68" i="9"/>
  <c r="H68" i="9"/>
  <c r="L68" i="9" s="1"/>
  <c r="N68" i="9" s="1"/>
  <c r="I68" i="9"/>
  <c r="K68" i="9"/>
  <c r="B69" i="9"/>
  <c r="C69" i="9" s="1"/>
  <c r="D69" i="9"/>
  <c r="E69" i="9"/>
  <c r="H69" i="9"/>
  <c r="I69" i="9"/>
  <c r="K69" i="9"/>
  <c r="B70" i="9"/>
  <c r="C70" i="9" s="1"/>
  <c r="D70" i="9"/>
  <c r="E70" i="9"/>
  <c r="H70" i="9"/>
  <c r="I70" i="9"/>
  <c r="K70" i="9"/>
  <c r="B71" i="9"/>
  <c r="F71" i="9" s="1"/>
  <c r="D71" i="9"/>
  <c r="E71" i="9"/>
  <c r="H71" i="9"/>
  <c r="I71" i="9"/>
  <c r="J71" i="9"/>
  <c r="BJ71" i="9" s="1"/>
  <c r="K71" i="9"/>
  <c r="B72" i="9"/>
  <c r="J72" i="9" s="1"/>
  <c r="BJ72" i="9" s="1"/>
  <c r="D72" i="9"/>
  <c r="E72" i="9"/>
  <c r="H72" i="9"/>
  <c r="I72" i="9"/>
  <c r="K72" i="9"/>
  <c r="B73" i="9"/>
  <c r="F73" i="9" s="1"/>
  <c r="D73" i="9"/>
  <c r="E73" i="9"/>
  <c r="H73" i="9"/>
  <c r="I73" i="9"/>
  <c r="K73" i="9"/>
  <c r="B74" i="9"/>
  <c r="C74" i="9" s="1"/>
  <c r="D74" i="9"/>
  <c r="E74" i="9"/>
  <c r="H74" i="9"/>
  <c r="I74" i="9"/>
  <c r="J74" i="9"/>
  <c r="BJ74" i="9" s="1"/>
  <c r="K74" i="9"/>
  <c r="B75" i="9"/>
  <c r="J75" i="9" s="1"/>
  <c r="BJ75" i="9" s="1"/>
  <c r="D75" i="9"/>
  <c r="E75" i="9"/>
  <c r="H75" i="9"/>
  <c r="I75" i="9"/>
  <c r="K75" i="9"/>
  <c r="B76" i="9"/>
  <c r="F76" i="9" s="1"/>
  <c r="D76" i="9"/>
  <c r="C76" i="9" s="1"/>
  <c r="E76" i="9"/>
  <c r="H76" i="9"/>
  <c r="I76" i="9"/>
  <c r="J76" i="9"/>
  <c r="BJ76" i="9" s="1"/>
  <c r="K76" i="9"/>
  <c r="B77" i="9"/>
  <c r="F77" i="9" s="1"/>
  <c r="D77" i="9"/>
  <c r="E77" i="9"/>
  <c r="H77" i="9"/>
  <c r="I77" i="9"/>
  <c r="K77" i="9"/>
  <c r="B78" i="9"/>
  <c r="J78" i="9" s="1"/>
  <c r="BJ78" i="9" s="1"/>
  <c r="D78" i="9"/>
  <c r="E78" i="9"/>
  <c r="H78" i="9"/>
  <c r="I78" i="9"/>
  <c r="K78" i="9"/>
  <c r="B79" i="9"/>
  <c r="F79" i="9" s="1"/>
  <c r="D79" i="9"/>
  <c r="E79" i="9"/>
  <c r="H79" i="9"/>
  <c r="I79" i="9"/>
  <c r="J79" i="9"/>
  <c r="BJ79" i="9" s="1"/>
  <c r="K79" i="9"/>
  <c r="B80" i="9"/>
  <c r="D80" i="9"/>
  <c r="E80" i="9"/>
  <c r="H80" i="9"/>
  <c r="L80" i="9" s="1"/>
  <c r="N80" i="9" s="1"/>
  <c r="I80" i="9"/>
  <c r="K80" i="9"/>
  <c r="B143" i="9"/>
  <c r="D143" i="9"/>
  <c r="C143" i="9" s="1"/>
  <c r="E143" i="9"/>
  <c r="H143" i="9"/>
  <c r="M143" i="9" s="1"/>
  <c r="I143" i="9"/>
  <c r="K143" i="9"/>
  <c r="C5" i="13"/>
  <c r="D9" i="19"/>
  <c r="D10" i="19"/>
  <c r="D11" i="19"/>
  <c r="D8" i="19"/>
  <c r="BI5" i="9"/>
  <c r="BI6" i="9"/>
  <c r="BI7" i="9"/>
  <c r="BI8" i="9"/>
  <c r="BI9" i="9"/>
  <c r="BI10" i="9"/>
  <c r="BI11" i="9"/>
  <c r="BI12" i="9"/>
  <c r="BI13" i="9"/>
  <c r="BI14" i="9"/>
  <c r="BI15" i="9"/>
  <c r="BI16" i="9"/>
  <c r="BI17" i="9"/>
  <c r="BI18" i="9"/>
  <c r="BI19" i="9"/>
  <c r="BI20" i="9"/>
  <c r="BI21" i="9"/>
  <c r="BI22" i="9"/>
  <c r="BI23" i="9"/>
  <c r="BI24" i="9"/>
  <c r="BI4" i="9"/>
  <c r="D17" i="11"/>
  <c r="D16" i="19" s="1"/>
  <c r="D16" i="11"/>
  <c r="D15" i="19" s="1"/>
  <c r="BD7" i="9"/>
  <c r="D13" i="19"/>
  <c r="D14" i="19"/>
  <c r="D6" i="19"/>
  <c r="C132" i="9" l="1"/>
  <c r="C116" i="9"/>
  <c r="C65" i="9"/>
  <c r="C49" i="9"/>
  <c r="C129" i="9"/>
  <c r="C113" i="9"/>
  <c r="C79" i="9"/>
  <c r="C96" i="9"/>
  <c r="C78" i="9"/>
  <c r="AH78" i="9" s="1"/>
  <c r="C62" i="9"/>
  <c r="C46" i="9"/>
  <c r="P46" i="9" s="1"/>
  <c r="C30" i="9"/>
  <c r="AM30" i="9" s="1"/>
  <c r="C77" i="9"/>
  <c r="C142" i="9"/>
  <c r="AI142" i="9" s="1"/>
  <c r="C126" i="9"/>
  <c r="AJ126" i="9" s="1"/>
  <c r="C110" i="9"/>
  <c r="AJ110" i="9" s="1"/>
  <c r="C44" i="9"/>
  <c r="C141" i="9"/>
  <c r="C109" i="9"/>
  <c r="C75" i="9"/>
  <c r="C43" i="9"/>
  <c r="C27" i="9"/>
  <c r="AI27" i="9" s="1"/>
  <c r="C124" i="9"/>
  <c r="C108" i="9"/>
  <c r="C90" i="9"/>
  <c r="AH90" i="9" s="1"/>
  <c r="C26" i="9"/>
  <c r="C139" i="9"/>
  <c r="AI139" i="9" s="1"/>
  <c r="C123" i="9"/>
  <c r="P123" i="9" s="1"/>
  <c r="C107" i="9"/>
  <c r="AN107" i="9" s="1"/>
  <c r="C89" i="9"/>
  <c r="AJ89" i="9" s="1"/>
  <c r="C73" i="9"/>
  <c r="C57" i="9"/>
  <c r="AH57" i="9" s="1"/>
  <c r="C33" i="9"/>
  <c r="C98" i="9"/>
  <c r="J90" i="9"/>
  <c r="BJ90" i="9" s="1"/>
  <c r="C72" i="9"/>
  <c r="AA98" i="9"/>
  <c r="C137" i="9"/>
  <c r="C87" i="9"/>
  <c r="AB90" i="9"/>
  <c r="C54" i="9"/>
  <c r="AI54" i="9" s="1"/>
  <c r="F137" i="9"/>
  <c r="F90" i="9"/>
  <c r="C135" i="9"/>
  <c r="P135" i="9" s="1"/>
  <c r="C119" i="9"/>
  <c r="O119" i="9" s="1"/>
  <c r="C103" i="9"/>
  <c r="AH103" i="9" s="1"/>
  <c r="C53" i="9"/>
  <c r="AL53" i="9" s="1"/>
  <c r="C37" i="9"/>
  <c r="AN37" i="9" s="1"/>
  <c r="C95" i="9"/>
  <c r="P85" i="9"/>
  <c r="P132" i="9"/>
  <c r="AL130" i="9"/>
  <c r="AN98" i="9"/>
  <c r="AK56" i="9"/>
  <c r="AH40" i="9"/>
  <c r="AI109" i="9"/>
  <c r="AI39" i="9"/>
  <c r="AM50" i="9"/>
  <c r="AB140" i="9"/>
  <c r="F140" i="9"/>
  <c r="S90" i="9"/>
  <c r="F83" i="9"/>
  <c r="G83" i="9" s="1"/>
  <c r="I89" i="5" s="1"/>
  <c r="M88" i="9"/>
  <c r="M85" i="9"/>
  <c r="M82" i="9"/>
  <c r="L86" i="9"/>
  <c r="M83" i="9"/>
  <c r="O77" i="9"/>
  <c r="X28" i="19"/>
  <c r="AL82" i="9"/>
  <c r="AD138" i="9"/>
  <c r="Y102" i="9"/>
  <c r="G102" i="9"/>
  <c r="I108" i="5" s="1"/>
  <c r="Q81" i="9"/>
  <c r="T81" i="9" s="1"/>
  <c r="Q132" i="9"/>
  <c r="T132" i="9" s="1"/>
  <c r="G122" i="9"/>
  <c r="I128" i="5" s="1"/>
  <c r="L81" i="9"/>
  <c r="N81" i="9" s="1"/>
  <c r="AB122" i="9"/>
  <c r="F122" i="9"/>
  <c r="P86" i="9"/>
  <c r="AI128" i="9"/>
  <c r="S134" i="9"/>
  <c r="J134" i="9"/>
  <c r="BJ134" i="9" s="1"/>
  <c r="J96" i="9"/>
  <c r="BJ96" i="9" s="1"/>
  <c r="X129" i="9"/>
  <c r="J106" i="9"/>
  <c r="BJ106" i="9" s="1"/>
  <c r="F134" i="9"/>
  <c r="G134" i="9" s="1"/>
  <c r="I140" i="5" s="1"/>
  <c r="F129" i="9"/>
  <c r="G96" i="9"/>
  <c r="I102" i="5" s="1"/>
  <c r="AM129" i="9"/>
  <c r="AC116" i="9"/>
  <c r="S83" i="9"/>
  <c r="F128" i="9"/>
  <c r="G129" i="9"/>
  <c r="I135" i="5" s="1"/>
  <c r="S87" i="9"/>
  <c r="O121" i="9"/>
  <c r="S117" i="9"/>
  <c r="J117" i="9"/>
  <c r="BJ117" i="9" s="1"/>
  <c r="AI133" i="9"/>
  <c r="J130" i="9"/>
  <c r="BJ130" i="9" s="1"/>
  <c r="J128" i="9"/>
  <c r="BJ128" i="9" s="1"/>
  <c r="S123" i="9"/>
  <c r="J119" i="9"/>
  <c r="BJ119" i="9" s="1"/>
  <c r="S121" i="9"/>
  <c r="S96" i="9"/>
  <c r="S119" i="9"/>
  <c r="Q123" i="9"/>
  <c r="T123" i="9" s="1"/>
  <c r="G137" i="9"/>
  <c r="I143" i="5" s="1"/>
  <c r="Y130" i="9"/>
  <c r="Y119" i="9"/>
  <c r="G142" i="9"/>
  <c r="I148" i="5" s="1"/>
  <c r="G119" i="9"/>
  <c r="I125" i="5" s="1"/>
  <c r="AC117" i="9"/>
  <c r="G115" i="9"/>
  <c r="I121" i="5" s="1"/>
  <c r="G103" i="9"/>
  <c r="I109" i="5" s="1"/>
  <c r="AA101" i="9"/>
  <c r="J81" i="9"/>
  <c r="BJ81" i="9" s="1"/>
  <c r="F142" i="9"/>
  <c r="AJ140" i="9"/>
  <c r="G117" i="9"/>
  <c r="I123" i="5" s="1"/>
  <c r="F115" i="9"/>
  <c r="Q110" i="9"/>
  <c r="U110" i="9" s="1"/>
  <c r="F103" i="9"/>
  <c r="AD96" i="9"/>
  <c r="AM94" i="9"/>
  <c r="S89" i="9"/>
  <c r="J127" i="9"/>
  <c r="BJ127" i="9" s="1"/>
  <c r="G110" i="9"/>
  <c r="I116" i="5" s="1"/>
  <c r="S139" i="9"/>
  <c r="G131" i="9"/>
  <c r="I137" i="5" s="1"/>
  <c r="O115" i="9"/>
  <c r="F91" i="9"/>
  <c r="G91" i="9" s="1"/>
  <c r="I97" i="5" s="1"/>
  <c r="G81" i="9"/>
  <c r="I87" i="5" s="1"/>
  <c r="AD135" i="9"/>
  <c r="F131" i="9"/>
  <c r="G135" i="9"/>
  <c r="I141" i="5" s="1"/>
  <c r="G127" i="9"/>
  <c r="I133" i="5" s="1"/>
  <c r="Y112" i="9"/>
  <c r="AH131" i="9"/>
  <c r="F107" i="9"/>
  <c r="F84" i="9"/>
  <c r="G84" i="9" s="1"/>
  <c r="I90" i="5" s="1"/>
  <c r="S124" i="9"/>
  <c r="AI87" i="9"/>
  <c r="F123" i="9"/>
  <c r="S109" i="9"/>
  <c r="G106" i="9"/>
  <c r="I112" i="5" s="1"/>
  <c r="S97" i="9"/>
  <c r="S86" i="9"/>
  <c r="AB141" i="9"/>
  <c r="S133" i="9"/>
  <c r="S126" i="9"/>
  <c r="J124" i="9"/>
  <c r="BJ124" i="9" s="1"/>
  <c r="L97" i="9"/>
  <c r="N97" i="9" s="1"/>
  <c r="S82" i="9"/>
  <c r="AN113" i="9"/>
  <c r="J109" i="9"/>
  <c r="BJ109" i="9" s="1"/>
  <c r="S107" i="9"/>
  <c r="J86" i="9"/>
  <c r="BJ86" i="9" s="1"/>
  <c r="J133" i="9"/>
  <c r="BJ133" i="9" s="1"/>
  <c r="S131" i="9"/>
  <c r="J113" i="9"/>
  <c r="BJ113" i="9" s="1"/>
  <c r="AA103" i="9"/>
  <c r="S91" i="9"/>
  <c r="J82" i="9"/>
  <c r="AA109" i="9"/>
  <c r="S103" i="9"/>
  <c r="Z113" i="9"/>
  <c r="G133" i="9"/>
  <c r="I139" i="5" s="1"/>
  <c r="J129" i="9"/>
  <c r="BJ129" i="9" s="1"/>
  <c r="L118" i="9"/>
  <c r="N118" i="9" s="1"/>
  <c r="G113" i="9"/>
  <c r="I119" i="5" s="1"/>
  <c r="F109" i="9"/>
  <c r="Q107" i="9"/>
  <c r="T107" i="9" s="1"/>
  <c r="M105" i="9"/>
  <c r="F97" i="9"/>
  <c r="F86" i="9"/>
  <c r="G86" i="9" s="1"/>
  <c r="I92" i="5" s="1"/>
  <c r="O105" i="9"/>
  <c r="G124" i="9"/>
  <c r="I130" i="5" s="1"/>
  <c r="J107" i="9"/>
  <c r="BJ107" i="9" s="1"/>
  <c r="J93" i="9"/>
  <c r="BJ93" i="9" s="1"/>
  <c r="L140" i="9"/>
  <c r="N140" i="9" s="1"/>
  <c r="AD133" i="9"/>
  <c r="AA126" i="9"/>
  <c r="S105" i="9"/>
  <c r="F39" i="9"/>
  <c r="Q142" i="9"/>
  <c r="U142" i="9" s="1"/>
  <c r="V142" i="9" s="1"/>
  <c r="L136" i="9"/>
  <c r="N136" i="9" s="1"/>
  <c r="Z131" i="9"/>
  <c r="AL124" i="9"/>
  <c r="F113" i="9"/>
  <c r="S110" i="9"/>
  <c r="Q105" i="9"/>
  <c r="U105" i="9" s="1"/>
  <c r="Q91" i="9"/>
  <c r="M108" i="9"/>
  <c r="L108" i="9"/>
  <c r="N108" i="9" s="1"/>
  <c r="M135" i="9"/>
  <c r="L105" i="9"/>
  <c r="N105" i="9" s="1"/>
  <c r="Q117" i="9"/>
  <c r="U117" i="9" s="1"/>
  <c r="Y140" i="9"/>
  <c r="M140" i="9"/>
  <c r="Z109" i="9"/>
  <c r="Z118" i="9"/>
  <c r="AD118" i="9"/>
  <c r="Y109" i="9"/>
  <c r="AC118" i="9"/>
  <c r="AD129" i="9"/>
  <c r="AA119" i="9"/>
  <c r="O114" i="9"/>
  <c r="AD98" i="9"/>
  <c r="AC129" i="9"/>
  <c r="Z129" i="9"/>
  <c r="Q119" i="9"/>
  <c r="M139" i="9"/>
  <c r="M129" i="9"/>
  <c r="M126" i="9"/>
  <c r="M119" i="9"/>
  <c r="M98" i="9"/>
  <c r="L139" i="9"/>
  <c r="N139" i="9" s="1"/>
  <c r="L129" i="9"/>
  <c r="N129" i="9" s="1"/>
  <c r="L126" i="9"/>
  <c r="N126" i="9" s="1"/>
  <c r="L119" i="9"/>
  <c r="N119" i="9" s="1"/>
  <c r="L98" i="9"/>
  <c r="N98" i="9" s="1"/>
  <c r="AA135" i="9"/>
  <c r="Y135" i="9"/>
  <c r="X135" i="9"/>
  <c r="L130" i="9"/>
  <c r="N130" i="9" s="1"/>
  <c r="Q138" i="9"/>
  <c r="U138" i="9" s="1"/>
  <c r="M102" i="9"/>
  <c r="M112" i="9"/>
  <c r="L96" i="9"/>
  <c r="N96" i="9" s="1"/>
  <c r="Y139" i="9"/>
  <c r="M138" i="9"/>
  <c r="AD136" i="9"/>
  <c r="AA136" i="9"/>
  <c r="AJ114" i="9"/>
  <c r="Q84" i="9"/>
  <c r="AK90" i="9"/>
  <c r="AH133" i="9"/>
  <c r="AA133" i="9"/>
  <c r="Y113" i="9"/>
  <c r="AC96" i="9"/>
  <c r="AC89" i="9"/>
  <c r="Z133" i="9"/>
  <c r="AL114" i="9"/>
  <c r="AC97" i="9"/>
  <c r="AA96" i="9"/>
  <c r="AA89" i="9"/>
  <c r="Y133" i="9"/>
  <c r="Y129" i="9"/>
  <c r="AC123" i="9"/>
  <c r="AH114" i="9"/>
  <c r="Q113" i="9"/>
  <c r="T113" i="9" s="1"/>
  <c r="Z97" i="9"/>
  <c r="Z96" i="9"/>
  <c r="Z89" i="9"/>
  <c r="AD123" i="9"/>
  <c r="X133" i="9"/>
  <c r="Z123" i="9"/>
  <c r="AB114" i="9"/>
  <c r="M113" i="9"/>
  <c r="AD102" i="9"/>
  <c r="Y97" i="9"/>
  <c r="Y96" i="9"/>
  <c r="Y89" i="9"/>
  <c r="M86" i="9"/>
  <c r="AC133" i="9"/>
  <c r="AB133" i="9"/>
  <c r="L113" i="9"/>
  <c r="N113" i="9" s="1"/>
  <c r="AC102" i="9"/>
  <c r="L134" i="9"/>
  <c r="Q133" i="9"/>
  <c r="T133" i="9" s="1"/>
  <c r="X123" i="9"/>
  <c r="P114" i="9"/>
  <c r="X111" i="9"/>
  <c r="AA102" i="9"/>
  <c r="AC98" i="9"/>
  <c r="Q97" i="9"/>
  <c r="U97" i="9" s="1"/>
  <c r="M95" i="9"/>
  <c r="N95" i="9" s="1"/>
  <c r="AD90" i="9"/>
  <c r="M89" i="9"/>
  <c r="Y123" i="9"/>
  <c r="X96" i="9"/>
  <c r="M133" i="9"/>
  <c r="M130" i="9"/>
  <c r="Q129" i="9"/>
  <c r="M96" i="9"/>
  <c r="AD122" i="9"/>
  <c r="AC122" i="9"/>
  <c r="AA142" i="9"/>
  <c r="Y137" i="9"/>
  <c r="AB121" i="9"/>
  <c r="AD141" i="9"/>
  <c r="Y122" i="9"/>
  <c r="M111" i="9"/>
  <c r="M91" i="9"/>
  <c r="AC141" i="9"/>
  <c r="Q137" i="9"/>
  <c r="L133" i="9"/>
  <c r="N133" i="9" s="1"/>
  <c r="AD130" i="9"/>
  <c r="AC127" i="9"/>
  <c r="Y125" i="9"/>
  <c r="M123" i="9"/>
  <c r="X122" i="9"/>
  <c r="Z122" i="9"/>
  <c r="AA141" i="9"/>
  <c r="AC130" i="9"/>
  <c r="AB129" i="9"/>
  <c r="AB127" i="9"/>
  <c r="AD126" i="9"/>
  <c r="Q122" i="9"/>
  <c r="T122" i="9" s="1"/>
  <c r="Q121" i="9"/>
  <c r="AC119" i="9"/>
  <c r="AD142" i="9"/>
  <c r="Y141" i="9"/>
  <c r="AA130" i="9"/>
  <c r="AA129" i="9"/>
  <c r="AA127" i="9"/>
  <c r="AC126" i="9"/>
  <c r="M122" i="9"/>
  <c r="AB119" i="9"/>
  <c r="AA117" i="9"/>
  <c r="AM114" i="9"/>
  <c r="Y107" i="9"/>
  <c r="AA122" i="9"/>
  <c r="L28" i="9"/>
  <c r="N28" i="9" s="1"/>
  <c r="Z130" i="9"/>
  <c r="L122" i="9"/>
  <c r="N122" i="9" s="1"/>
  <c r="M121" i="9"/>
  <c r="Z117" i="9"/>
  <c r="Y108" i="9"/>
  <c r="Y127" i="9"/>
  <c r="Z126" i="9"/>
  <c r="Z119" i="9"/>
  <c r="X117" i="9"/>
  <c r="AK114" i="9"/>
  <c r="AA113" i="9"/>
  <c r="AC112" i="9"/>
  <c r="L83" i="9"/>
  <c r="N83" i="9" s="1"/>
  <c r="X142" i="9"/>
  <c r="Z127" i="9"/>
  <c r="AD139" i="9"/>
  <c r="Q127" i="9"/>
  <c r="U127" i="9" s="1"/>
  <c r="M101" i="9"/>
  <c r="P128" i="9"/>
  <c r="Z125" i="9"/>
  <c r="S125" i="9"/>
  <c r="O125" i="9"/>
  <c r="G125" i="9"/>
  <c r="I131" i="5" s="1"/>
  <c r="F125" i="9"/>
  <c r="J125" i="9"/>
  <c r="BJ125" i="9" s="1"/>
  <c r="Q125" i="9"/>
  <c r="Z112" i="9"/>
  <c r="T108" i="9"/>
  <c r="U108" i="9"/>
  <c r="V108" i="9" s="1"/>
  <c r="Z116" i="9"/>
  <c r="AC124" i="9"/>
  <c r="Y124" i="9"/>
  <c r="X124" i="9"/>
  <c r="M124" i="9"/>
  <c r="Q124" i="9"/>
  <c r="Z124" i="9"/>
  <c r="AA124" i="9"/>
  <c r="AD124" i="9"/>
  <c r="Y128" i="9"/>
  <c r="AA128" i="9"/>
  <c r="AC128" i="9"/>
  <c r="L128" i="9"/>
  <c r="N128" i="9" s="1"/>
  <c r="AD128" i="9"/>
  <c r="X128" i="9"/>
  <c r="Z128" i="9"/>
  <c r="AB128" i="9"/>
  <c r="AL128" i="9"/>
  <c r="AM128" i="9"/>
  <c r="Y94" i="9"/>
  <c r="AA94" i="9"/>
  <c r="F94" i="9"/>
  <c r="G94" i="9"/>
  <c r="I100" i="5" s="1"/>
  <c r="J94" i="9"/>
  <c r="BJ94" i="9" s="1"/>
  <c r="Q94" i="9"/>
  <c r="S94" i="9"/>
  <c r="X94" i="9"/>
  <c r="Z115" i="9"/>
  <c r="Y115" i="9"/>
  <c r="AA115" i="9"/>
  <c r="AB115" i="9"/>
  <c r="AC115" i="9"/>
  <c r="L115" i="9"/>
  <c r="N115" i="9" s="1"/>
  <c r="M115" i="9"/>
  <c r="Q115" i="9"/>
  <c r="AD115" i="9"/>
  <c r="L106" i="9"/>
  <c r="M106" i="9"/>
  <c r="Q106" i="9"/>
  <c r="X140" i="9"/>
  <c r="J140" i="9"/>
  <c r="BJ140" i="9" s="1"/>
  <c r="Z140" i="9"/>
  <c r="AA140" i="9"/>
  <c r="AC140" i="9"/>
  <c r="AD140" i="9"/>
  <c r="Q140" i="9"/>
  <c r="S140" i="9"/>
  <c r="AJ136" i="9"/>
  <c r="AL136" i="9"/>
  <c r="AM136" i="9"/>
  <c r="Y136" i="9"/>
  <c r="Z136" i="9"/>
  <c r="AI136" i="9"/>
  <c r="AK136" i="9"/>
  <c r="AN136" i="9"/>
  <c r="X136" i="9"/>
  <c r="AB136" i="9"/>
  <c r="AC136" i="9"/>
  <c r="AN128" i="9"/>
  <c r="M120" i="9"/>
  <c r="AD120" i="9"/>
  <c r="Y120" i="9"/>
  <c r="Z120" i="9"/>
  <c r="AA120" i="9"/>
  <c r="AC120" i="9"/>
  <c r="L120" i="9"/>
  <c r="N120" i="9" s="1"/>
  <c r="X120" i="9"/>
  <c r="AB120" i="9"/>
  <c r="Q112" i="9"/>
  <c r="AJ112" i="9"/>
  <c r="F112" i="9"/>
  <c r="J112" i="9"/>
  <c r="BJ112" i="9" s="1"/>
  <c r="S112" i="9"/>
  <c r="G112" i="9"/>
  <c r="I118" i="5" s="1"/>
  <c r="X112" i="9"/>
  <c r="AB112" i="9"/>
  <c r="S92" i="9"/>
  <c r="F92" i="9"/>
  <c r="G92" i="9" s="1"/>
  <c r="I98" i="5" s="1"/>
  <c r="J92" i="9"/>
  <c r="BJ92" i="9" s="1"/>
  <c r="Q92" i="9"/>
  <c r="AK128" i="9"/>
  <c r="AA116" i="9"/>
  <c r="Z104" i="9"/>
  <c r="AA104" i="9"/>
  <c r="L104" i="9"/>
  <c r="N104" i="9" s="1"/>
  <c r="AC104" i="9"/>
  <c r="M104" i="9"/>
  <c r="AD104" i="9"/>
  <c r="X104" i="9"/>
  <c r="AB104" i="9"/>
  <c r="Y104" i="9"/>
  <c r="F138" i="9"/>
  <c r="X138" i="9"/>
  <c r="AA138" i="9"/>
  <c r="AL138" i="9"/>
  <c r="AC138" i="9"/>
  <c r="Z138" i="9"/>
  <c r="G138" i="9"/>
  <c r="I144" i="5" s="1"/>
  <c r="J138" i="9"/>
  <c r="BJ138" i="9" s="1"/>
  <c r="AB125" i="9"/>
  <c r="AB124" i="9"/>
  <c r="Q88" i="9"/>
  <c r="J88" i="9"/>
  <c r="BJ88" i="9" s="1"/>
  <c r="S88" i="9"/>
  <c r="O88" i="9"/>
  <c r="F88" i="9"/>
  <c r="G88" i="9" s="1"/>
  <c r="I94" i="5" s="1"/>
  <c r="M137" i="9"/>
  <c r="AC137" i="9"/>
  <c r="X137" i="9"/>
  <c r="Z137" i="9"/>
  <c r="AA137" i="9"/>
  <c r="AB137" i="9"/>
  <c r="P136" i="9"/>
  <c r="AC131" i="9"/>
  <c r="AA125" i="9"/>
  <c r="G120" i="9"/>
  <c r="I126" i="5" s="1"/>
  <c r="O120" i="9"/>
  <c r="F120" i="9"/>
  <c r="J120" i="9"/>
  <c r="BJ120" i="9" s="1"/>
  <c r="Q120" i="9"/>
  <c r="S120" i="9"/>
  <c r="Z99" i="9"/>
  <c r="Y99" i="9"/>
  <c r="AB99" i="9"/>
  <c r="AC99" i="9"/>
  <c r="X99" i="9"/>
  <c r="AA99" i="9"/>
  <c r="M99" i="9"/>
  <c r="AD99" i="9"/>
  <c r="P139" i="9"/>
  <c r="AA131" i="9"/>
  <c r="L131" i="9"/>
  <c r="N131" i="9" s="1"/>
  <c r="AB131" i="9"/>
  <c r="M131" i="9"/>
  <c r="AD131" i="9"/>
  <c r="AI131" i="9"/>
  <c r="AJ131" i="9"/>
  <c r="AK131" i="9"/>
  <c r="Q131" i="9"/>
  <c r="X131" i="9"/>
  <c r="Y131" i="9"/>
  <c r="L124" i="9"/>
  <c r="N124" i="9" s="1"/>
  <c r="L141" i="9"/>
  <c r="N141" i="9" s="1"/>
  <c r="M141" i="9"/>
  <c r="X141" i="9"/>
  <c r="Z141" i="9"/>
  <c r="M128" i="9"/>
  <c r="X125" i="9"/>
  <c r="AI116" i="9"/>
  <c r="S116" i="9"/>
  <c r="Q116" i="9"/>
  <c r="J116" i="9"/>
  <c r="BJ116" i="9" s="1"/>
  <c r="G116" i="9"/>
  <c r="I122" i="5" s="1"/>
  <c r="X116" i="9"/>
  <c r="Y116" i="9"/>
  <c r="AB116" i="9"/>
  <c r="AH136" i="9"/>
  <c r="G108" i="9"/>
  <c r="I114" i="5" s="1"/>
  <c r="X108" i="9"/>
  <c r="AB108" i="9"/>
  <c r="F108" i="9"/>
  <c r="AC108" i="9"/>
  <c r="AD108" i="9"/>
  <c r="O108" i="9"/>
  <c r="Z108" i="9"/>
  <c r="J108" i="9"/>
  <c r="BJ108" i="9" s="1"/>
  <c r="G140" i="9"/>
  <c r="I146" i="5" s="1"/>
  <c r="S138" i="9"/>
  <c r="AD137" i="9"/>
  <c r="X115" i="9"/>
  <c r="AD112" i="9"/>
  <c r="F111" i="9"/>
  <c r="Y111" i="9"/>
  <c r="O111" i="9"/>
  <c r="AA111" i="9"/>
  <c r="AB111" i="9"/>
  <c r="G111" i="9"/>
  <c r="I117" i="5" s="1"/>
  <c r="AC111" i="9"/>
  <c r="AD111" i="9"/>
  <c r="J111" i="9"/>
  <c r="BJ111" i="9" s="1"/>
  <c r="M110" i="9"/>
  <c r="AC110" i="9"/>
  <c r="Z110" i="9"/>
  <c r="AA110" i="9"/>
  <c r="L110" i="9"/>
  <c r="N110" i="9" s="1"/>
  <c r="AD110" i="9"/>
  <c r="X110" i="9"/>
  <c r="AB110" i="9"/>
  <c r="AC90" i="9"/>
  <c r="Z142" i="9"/>
  <c r="L142" i="9"/>
  <c r="N142" i="9" s="1"/>
  <c r="AB142" i="9"/>
  <c r="M142" i="9"/>
  <c r="AC142" i="9"/>
  <c r="Q141" i="9"/>
  <c r="AK141" i="9"/>
  <c r="S141" i="9"/>
  <c r="F141" i="9"/>
  <c r="G141" i="9"/>
  <c r="I147" i="5" s="1"/>
  <c r="M134" i="9"/>
  <c r="X132" i="9"/>
  <c r="Z132" i="9"/>
  <c r="AA132" i="9"/>
  <c r="L132" i="9"/>
  <c r="N132" i="9" s="1"/>
  <c r="AC132" i="9"/>
  <c r="M132" i="9"/>
  <c r="AD132" i="9"/>
  <c r="X127" i="9"/>
  <c r="Y126" i="9"/>
  <c r="Q126" i="9"/>
  <c r="AH106" i="9"/>
  <c r="G104" i="9"/>
  <c r="I110" i="5" s="1"/>
  <c r="J104" i="9"/>
  <c r="BJ104" i="9" s="1"/>
  <c r="P104" i="9"/>
  <c r="F104" i="9"/>
  <c r="Q104" i="9"/>
  <c r="S104" i="9"/>
  <c r="Q102" i="9"/>
  <c r="L102" i="9"/>
  <c r="N102" i="9" s="1"/>
  <c r="X102" i="9"/>
  <c r="J99" i="9"/>
  <c r="BJ99" i="9" s="1"/>
  <c r="Q99" i="9"/>
  <c r="P99" i="9"/>
  <c r="F99" i="9"/>
  <c r="G99" i="9"/>
  <c r="I105" i="5" s="1"/>
  <c r="O99" i="9"/>
  <c r="S99" i="9"/>
  <c r="Q109" i="9"/>
  <c r="AH109" i="9"/>
  <c r="L109" i="9"/>
  <c r="N109" i="9" s="1"/>
  <c r="M109" i="9"/>
  <c r="X109" i="9"/>
  <c r="AI100" i="9"/>
  <c r="S100" i="9"/>
  <c r="J100" i="9"/>
  <c r="BJ100" i="9" s="1"/>
  <c r="Q100" i="9"/>
  <c r="AB100" i="9"/>
  <c r="F100" i="9"/>
  <c r="G100" i="9"/>
  <c r="I106" i="5" s="1"/>
  <c r="F136" i="9"/>
  <c r="G136" i="9"/>
  <c r="I142" i="5" s="1"/>
  <c r="J136" i="9"/>
  <c r="BJ136" i="9" s="1"/>
  <c r="S135" i="9"/>
  <c r="S111" i="9"/>
  <c r="L82" i="9"/>
  <c r="N82" i="9" s="1"/>
  <c r="AB132" i="9"/>
  <c r="G101" i="9"/>
  <c r="I107" i="5" s="1"/>
  <c r="X101" i="9"/>
  <c r="Y101" i="9"/>
  <c r="J101" i="9"/>
  <c r="BJ101" i="9" s="1"/>
  <c r="Q101" i="9"/>
  <c r="S101" i="9"/>
  <c r="Z101" i="9"/>
  <c r="AD87" i="9"/>
  <c r="L87" i="9"/>
  <c r="N87" i="9" s="1"/>
  <c r="AC87" i="9"/>
  <c r="M87" i="9"/>
  <c r="AB87" i="9"/>
  <c r="X87" i="9"/>
  <c r="Y87" i="9"/>
  <c r="Z87" i="9"/>
  <c r="AA87" i="9"/>
  <c r="Y142" i="9"/>
  <c r="S136" i="9"/>
  <c r="Q135" i="9"/>
  <c r="Y132" i="9"/>
  <c r="AB126" i="9"/>
  <c r="Z121" i="9"/>
  <c r="Q111" i="9"/>
  <c r="AJ102" i="9"/>
  <c r="AA100" i="9"/>
  <c r="G132" i="9"/>
  <c r="I138" i="5" s="1"/>
  <c r="J132" i="9"/>
  <c r="BJ132" i="9" s="1"/>
  <c r="Z100" i="9"/>
  <c r="L85" i="9"/>
  <c r="N85" i="9" s="1"/>
  <c r="Y90" i="9"/>
  <c r="Q90" i="9"/>
  <c r="Z90" i="9"/>
  <c r="AN90" i="9"/>
  <c r="L90" i="9"/>
  <c r="N90" i="9" s="1"/>
  <c r="M90" i="9"/>
  <c r="X90" i="9"/>
  <c r="AA90" i="9"/>
  <c r="Q139" i="9"/>
  <c r="AJ139" i="9"/>
  <c r="AK139" i="9"/>
  <c r="Q136" i="9"/>
  <c r="Y100" i="9"/>
  <c r="AB139" i="9"/>
  <c r="J135" i="9"/>
  <c r="BJ135" i="9" s="1"/>
  <c r="X130" i="9"/>
  <c r="Q128" i="9"/>
  <c r="X126" i="9"/>
  <c r="Y110" i="9"/>
  <c r="AD109" i="9"/>
  <c r="AB102" i="9"/>
  <c r="X100" i="9"/>
  <c r="Q134" i="9"/>
  <c r="J142" i="9"/>
  <c r="BJ142" i="9" s="1"/>
  <c r="AC139" i="9"/>
  <c r="AA139" i="9"/>
  <c r="O136" i="9"/>
  <c r="S132" i="9"/>
  <c r="L127" i="9"/>
  <c r="N127" i="9" s="1"/>
  <c r="AD127" i="9"/>
  <c r="Y121" i="9"/>
  <c r="F121" i="9"/>
  <c r="X121" i="9"/>
  <c r="G121" i="9"/>
  <c r="I127" i="5" s="1"/>
  <c r="AA121" i="9"/>
  <c r="AC121" i="9"/>
  <c r="J121" i="9"/>
  <c r="BJ121" i="9" s="1"/>
  <c r="AD121" i="9"/>
  <c r="M116" i="9"/>
  <c r="AD116" i="9"/>
  <c r="L116" i="9"/>
  <c r="N116" i="9" s="1"/>
  <c r="AA112" i="9"/>
  <c r="L112" i="9"/>
  <c r="N112" i="9" s="1"/>
  <c r="AC109" i="9"/>
  <c r="AD101" i="9"/>
  <c r="Z139" i="9"/>
  <c r="Z135" i="9"/>
  <c r="AB135" i="9"/>
  <c r="L135" i="9"/>
  <c r="N135" i="9" s="1"/>
  <c r="AC135" i="9"/>
  <c r="AB130" i="9"/>
  <c r="AB109" i="9"/>
  <c r="Z102" i="9"/>
  <c r="P90" i="9"/>
  <c r="AL127" i="9"/>
  <c r="X118" i="9"/>
  <c r="Y118" i="9"/>
  <c r="AN114" i="9"/>
  <c r="X114" i="9"/>
  <c r="Z114" i="9"/>
  <c r="AA114" i="9"/>
  <c r="M114" i="9"/>
  <c r="AI114" i="9"/>
  <c r="AD103" i="9"/>
  <c r="M103" i="9"/>
  <c r="X103" i="9"/>
  <c r="Z103" i="9"/>
  <c r="F95" i="9"/>
  <c r="G95" i="9" s="1"/>
  <c r="I101" i="5" s="1"/>
  <c r="Q95" i="9"/>
  <c r="AB138" i="9"/>
  <c r="L138" i="9"/>
  <c r="N138" i="9" s="1"/>
  <c r="S137" i="9"/>
  <c r="O137" i="9"/>
  <c r="G130" i="9"/>
  <c r="I136" i="5" s="1"/>
  <c r="S127" i="9"/>
  <c r="F126" i="9"/>
  <c r="G126" i="9"/>
  <c r="I132" i="5" s="1"/>
  <c r="AA123" i="9"/>
  <c r="L123" i="9"/>
  <c r="N123" i="9" s="1"/>
  <c r="AB123" i="9"/>
  <c r="AD119" i="9"/>
  <c r="X119" i="9"/>
  <c r="AB118" i="9"/>
  <c r="AD114" i="9"/>
  <c r="F110" i="9"/>
  <c r="M92" i="9"/>
  <c r="L84" i="9"/>
  <c r="M84" i="9"/>
  <c r="Z107" i="9"/>
  <c r="AA107" i="9"/>
  <c r="L107" i="9"/>
  <c r="N107" i="9" s="1"/>
  <c r="AC107" i="9"/>
  <c r="M107" i="9"/>
  <c r="AD107" i="9"/>
  <c r="AA118" i="9"/>
  <c r="Y117" i="9"/>
  <c r="AC114" i="9"/>
  <c r="X113" i="9"/>
  <c r="AB113" i="9"/>
  <c r="AC113" i="9"/>
  <c r="AD113" i="9"/>
  <c r="AB107" i="9"/>
  <c r="Q93" i="9"/>
  <c r="F93" i="9"/>
  <c r="G93" i="9" s="1"/>
  <c r="I99" i="5" s="1"/>
  <c r="L92" i="9"/>
  <c r="AH92" i="9" s="1"/>
  <c r="X89" i="9"/>
  <c r="Q87" i="9"/>
  <c r="G87" i="9"/>
  <c r="I93" i="5" s="1"/>
  <c r="J87" i="9"/>
  <c r="BJ87" i="9" s="1"/>
  <c r="Y138" i="9"/>
  <c r="Y114" i="9"/>
  <c r="Q114" i="9"/>
  <c r="F114" i="9"/>
  <c r="G114" i="9"/>
  <c r="I120" i="5" s="1"/>
  <c r="J114" i="9"/>
  <c r="BJ114" i="9" s="1"/>
  <c r="Z111" i="9"/>
  <c r="X107" i="9"/>
  <c r="AC105" i="9"/>
  <c r="AC103" i="9"/>
  <c r="Q96" i="9"/>
  <c r="S95" i="9"/>
  <c r="Z94" i="9"/>
  <c r="Q86" i="9"/>
  <c r="AH86" i="9"/>
  <c r="AI86" i="9"/>
  <c r="AL86" i="9"/>
  <c r="AM86" i="9"/>
  <c r="S130" i="9"/>
  <c r="AA105" i="9"/>
  <c r="AB103" i="9"/>
  <c r="AD89" i="9"/>
  <c r="F89" i="9"/>
  <c r="G89" i="9"/>
  <c r="I95" i="5" s="1"/>
  <c r="Q89" i="9"/>
  <c r="AJ86" i="9"/>
  <c r="AM84" i="9"/>
  <c r="S84" i="9"/>
  <c r="J84" i="9"/>
  <c r="BJ84" i="9" s="1"/>
  <c r="G105" i="9"/>
  <c r="I111" i="5" s="1"/>
  <c r="X105" i="9"/>
  <c r="Y105" i="9"/>
  <c r="F105" i="9"/>
  <c r="AB105" i="9"/>
  <c r="AD105" i="9"/>
  <c r="J105" i="9"/>
  <c r="BJ105" i="9" s="1"/>
  <c r="Q130" i="9"/>
  <c r="AH122" i="9"/>
  <c r="Q118" i="9"/>
  <c r="Y103" i="9"/>
  <c r="Q98" i="9"/>
  <c r="F98" i="9"/>
  <c r="Y98" i="9"/>
  <c r="S98" i="9"/>
  <c r="X98" i="9"/>
  <c r="G98" i="9"/>
  <c r="I104" i="5" s="1"/>
  <c r="AB98" i="9"/>
  <c r="AB96" i="9"/>
  <c r="AB89" i="9"/>
  <c r="AK96" i="9"/>
  <c r="F85" i="9"/>
  <c r="G85" i="9" s="1"/>
  <c r="I91" i="5" s="1"/>
  <c r="J85" i="9"/>
  <c r="Q103" i="9"/>
  <c r="X97" i="9"/>
  <c r="J97" i="9"/>
  <c r="BJ97" i="9" s="1"/>
  <c r="AA97" i="9"/>
  <c r="AB97" i="9"/>
  <c r="AD97" i="9"/>
  <c r="M93" i="9"/>
  <c r="N93" i="9" s="1"/>
  <c r="S85" i="9"/>
  <c r="M125" i="9"/>
  <c r="AC125" i="9"/>
  <c r="AD125" i="9"/>
  <c r="S118" i="9"/>
  <c r="F118" i="9"/>
  <c r="G118" i="9"/>
  <c r="I124" i="5" s="1"/>
  <c r="L100" i="9"/>
  <c r="N100" i="9" s="1"/>
  <c r="AC100" i="9"/>
  <c r="M100" i="9"/>
  <c r="AD100" i="9"/>
  <c r="Q85" i="9"/>
  <c r="S122" i="9"/>
  <c r="AD117" i="9"/>
  <c r="M117" i="9"/>
  <c r="AA108" i="9"/>
  <c r="S106" i="9"/>
  <c r="F102" i="9"/>
  <c r="AC101" i="9"/>
  <c r="Z98" i="9"/>
  <c r="AD94" i="9"/>
  <c r="L94" i="9"/>
  <c r="N94" i="9" s="1"/>
  <c r="L91" i="9"/>
  <c r="N91" i="9" s="1"/>
  <c r="L88" i="9"/>
  <c r="N88" i="9" s="1"/>
  <c r="AN83" i="9"/>
  <c r="F82" i="9"/>
  <c r="G82" i="9" s="1"/>
  <c r="I88" i="5" s="1"/>
  <c r="AB94" i="9"/>
  <c r="L101" i="9"/>
  <c r="N101" i="9" s="1"/>
  <c r="AB101" i="9"/>
  <c r="Q83" i="9"/>
  <c r="L117" i="9"/>
  <c r="N117" i="9" s="1"/>
  <c r="AB117" i="9"/>
  <c r="M94" i="9"/>
  <c r="AC94" i="9"/>
  <c r="Q82" i="9"/>
  <c r="S81" i="9"/>
  <c r="X81" i="9"/>
  <c r="Z81" i="9" s="1"/>
  <c r="Y74" i="9"/>
  <c r="Y54" i="9"/>
  <c r="AM35" i="9"/>
  <c r="L77" i="9"/>
  <c r="M67" i="9"/>
  <c r="J30" i="9"/>
  <c r="BJ30" i="9" s="1"/>
  <c r="Q77" i="9"/>
  <c r="T77" i="9" s="1"/>
  <c r="S75" i="9"/>
  <c r="X50" i="9"/>
  <c r="M73" i="9"/>
  <c r="Z58" i="9"/>
  <c r="J39" i="9"/>
  <c r="BJ39" i="9" s="1"/>
  <c r="G44" i="9"/>
  <c r="I50" i="5" s="1"/>
  <c r="AA39" i="9"/>
  <c r="X38" i="9"/>
  <c r="S37" i="9"/>
  <c r="X30" i="9"/>
  <c r="J37" i="9"/>
  <c r="BJ37" i="9" s="1"/>
  <c r="F30" i="9"/>
  <c r="J44" i="9"/>
  <c r="BJ44" i="9" s="1"/>
  <c r="G30" i="9"/>
  <c r="I36" i="5" s="1"/>
  <c r="M69" i="9"/>
  <c r="AB44" i="9"/>
  <c r="AK51" i="9"/>
  <c r="AA27" i="9"/>
  <c r="J45" i="9"/>
  <c r="BJ45" i="9" s="1"/>
  <c r="Y59" i="9"/>
  <c r="G45" i="9"/>
  <c r="I51" i="5" s="1"/>
  <c r="X31" i="9"/>
  <c r="Y49" i="9"/>
  <c r="M59" i="9"/>
  <c r="G57" i="9"/>
  <c r="I63" i="5" s="1"/>
  <c r="AK52" i="9"/>
  <c r="M30" i="9"/>
  <c r="Z42" i="9"/>
  <c r="L63" i="9"/>
  <c r="Q59" i="9"/>
  <c r="T59" i="9" s="1"/>
  <c r="J51" i="9"/>
  <c r="BJ51" i="9" s="1"/>
  <c r="M55" i="9"/>
  <c r="J53" i="9"/>
  <c r="BJ53" i="9" s="1"/>
  <c r="Z44" i="9"/>
  <c r="S40" i="9"/>
  <c r="M27" i="9"/>
  <c r="Q50" i="9"/>
  <c r="T50" i="9" s="1"/>
  <c r="AD27" i="9"/>
  <c r="S27" i="9"/>
  <c r="Z51" i="9"/>
  <c r="S44" i="9"/>
  <c r="AC36" i="9"/>
  <c r="L27" i="9"/>
  <c r="N27" i="9" s="1"/>
  <c r="S51" i="9"/>
  <c r="S53" i="9"/>
  <c r="Z27" i="9"/>
  <c r="M44" i="9"/>
  <c r="Y42" i="9"/>
  <c r="AC28" i="9"/>
  <c r="AA44" i="9"/>
  <c r="Q73" i="9"/>
  <c r="AA59" i="9"/>
  <c r="G53" i="9"/>
  <c r="I59" i="5" s="1"/>
  <c r="AD46" i="9"/>
  <c r="G38" i="9"/>
  <c r="I44" i="5" s="1"/>
  <c r="J27" i="9"/>
  <c r="BJ27" i="9" s="1"/>
  <c r="L64" i="9"/>
  <c r="AA28" i="9"/>
  <c r="Q58" i="9"/>
  <c r="U58" i="9" s="1"/>
  <c r="O48" i="9"/>
  <c r="J40" i="9"/>
  <c r="BJ40" i="9" s="1"/>
  <c r="S35" i="9"/>
  <c r="Z28" i="9"/>
  <c r="S28" i="9"/>
  <c r="AA43" i="9"/>
  <c r="Z35" i="9"/>
  <c r="AD38" i="9"/>
  <c r="F37" i="9"/>
  <c r="X33" i="9"/>
  <c r="J28" i="9"/>
  <c r="BJ28" i="9" s="1"/>
  <c r="Q61" i="9"/>
  <c r="T61" i="9" s="1"/>
  <c r="X49" i="9"/>
  <c r="Y38" i="9"/>
  <c r="S33" i="9"/>
  <c r="Q30" i="9"/>
  <c r="T30" i="9" s="1"/>
  <c r="X36" i="9"/>
  <c r="S76" i="9"/>
  <c r="AJ59" i="9"/>
  <c r="G49" i="9"/>
  <c r="I55" i="5" s="1"/>
  <c r="AN45" i="9"/>
  <c r="AM44" i="9"/>
  <c r="AC42" i="9"/>
  <c r="J35" i="9"/>
  <c r="BJ35" i="9" s="1"/>
  <c r="Z31" i="9"/>
  <c r="AB28" i="9"/>
  <c r="Q25" i="9"/>
  <c r="T25" i="9" s="1"/>
  <c r="X80" i="9"/>
  <c r="M78" i="9"/>
  <c r="J54" i="9"/>
  <c r="BJ54" i="9" s="1"/>
  <c r="AC50" i="9"/>
  <c r="Q38" i="9"/>
  <c r="G28" i="9"/>
  <c r="I34" i="5" s="1"/>
  <c r="Z43" i="9"/>
  <c r="AD36" i="9"/>
  <c r="F28" i="9"/>
  <c r="M58" i="9"/>
  <c r="AA56" i="9"/>
  <c r="J46" i="9"/>
  <c r="BJ46" i="9" s="1"/>
  <c r="AD39" i="9"/>
  <c r="Z36" i="9"/>
  <c r="Z33" i="9"/>
  <c r="Q76" i="9"/>
  <c r="U76" i="9" s="1"/>
  <c r="AC58" i="9"/>
  <c r="AA35" i="9"/>
  <c r="Q62" i="9"/>
  <c r="AA52" i="9"/>
  <c r="S48" i="9"/>
  <c r="AC44" i="9"/>
  <c r="L43" i="9"/>
  <c r="N43" i="9" s="1"/>
  <c r="M39" i="9"/>
  <c r="AC38" i="9"/>
  <c r="M36" i="9"/>
  <c r="Y30" i="9"/>
  <c r="AJ28" i="9"/>
  <c r="L75" i="9"/>
  <c r="AM67" i="9"/>
  <c r="S61" i="9"/>
  <c r="O61" i="9"/>
  <c r="S70" i="9"/>
  <c r="Q72" i="9"/>
  <c r="T72" i="9" s="1"/>
  <c r="S71" i="9"/>
  <c r="G79" i="9"/>
  <c r="I85" i="5" s="1"/>
  <c r="S67" i="9"/>
  <c r="G76" i="9"/>
  <c r="I82" i="5" s="1"/>
  <c r="Q67" i="9"/>
  <c r="F67" i="9"/>
  <c r="G67" i="9" s="1"/>
  <c r="I73" i="5" s="1"/>
  <c r="O75" i="9"/>
  <c r="Q74" i="9"/>
  <c r="T74" i="9" s="1"/>
  <c r="L143" i="9"/>
  <c r="N143" i="9" s="1"/>
  <c r="Q69" i="9"/>
  <c r="M65" i="9"/>
  <c r="M77" i="9"/>
  <c r="F74" i="9"/>
  <c r="G74" i="9" s="1"/>
  <c r="I80" i="5" s="1"/>
  <c r="L70" i="9"/>
  <c r="N70" i="9" s="1"/>
  <c r="L47" i="9"/>
  <c r="N47" i="9" s="1"/>
  <c r="M47" i="9"/>
  <c r="Q32" i="9"/>
  <c r="T32" i="9" s="1"/>
  <c r="AK32" i="9"/>
  <c r="S32" i="9"/>
  <c r="X32" i="9"/>
  <c r="G32" i="9"/>
  <c r="I38" i="5" s="1"/>
  <c r="AA32" i="9"/>
  <c r="J32" i="9"/>
  <c r="BJ32" i="9" s="1"/>
  <c r="M74" i="9"/>
  <c r="Z74" i="9"/>
  <c r="Q68" i="9"/>
  <c r="T68" i="9" s="1"/>
  <c r="F68" i="9"/>
  <c r="G68" i="9" s="1"/>
  <c r="I74" i="5" s="1"/>
  <c r="J68" i="9"/>
  <c r="BJ68" i="9" s="1"/>
  <c r="AN79" i="9"/>
  <c r="S79" i="9"/>
  <c r="J69" i="9"/>
  <c r="BJ69" i="9" s="1"/>
  <c r="M66" i="9"/>
  <c r="J62" i="9"/>
  <c r="BJ62" i="9" s="1"/>
  <c r="X40" i="9"/>
  <c r="Q65" i="9"/>
  <c r="F65" i="9"/>
  <c r="G65" i="9" s="1"/>
  <c r="I71" i="5" s="1"/>
  <c r="AI65" i="9"/>
  <c r="S65" i="9"/>
  <c r="Q51" i="9"/>
  <c r="T51" i="9" s="1"/>
  <c r="S29" i="9"/>
  <c r="F29" i="9"/>
  <c r="X29" i="9"/>
  <c r="G29" i="9"/>
  <c r="I35" i="5" s="1"/>
  <c r="AC29" i="9"/>
  <c r="J29" i="9"/>
  <c r="BJ29" i="9" s="1"/>
  <c r="AB25" i="9"/>
  <c r="L74" i="9"/>
  <c r="N74" i="9" s="1"/>
  <c r="S74" i="9"/>
  <c r="P71" i="9"/>
  <c r="G71" i="9"/>
  <c r="I77" i="5" s="1"/>
  <c r="Q70" i="9"/>
  <c r="U70" i="9" s="1"/>
  <c r="L65" i="9"/>
  <c r="S60" i="9"/>
  <c r="AL60" i="9"/>
  <c r="AB54" i="9"/>
  <c r="L54" i="9"/>
  <c r="N54" i="9" s="1"/>
  <c r="AC54" i="9"/>
  <c r="M54" i="9"/>
  <c r="AD54" i="9"/>
  <c r="X54" i="9"/>
  <c r="AA26" i="9"/>
  <c r="L26" i="9"/>
  <c r="N26" i="9" s="1"/>
  <c r="M26" i="9"/>
  <c r="Z26" i="9"/>
  <c r="F69" i="9"/>
  <c r="G69" i="9" s="1"/>
  <c r="I75" i="5" s="1"/>
  <c r="F41" i="9"/>
  <c r="S41" i="9"/>
  <c r="X41" i="9"/>
  <c r="Y41" i="9"/>
  <c r="AB41" i="9"/>
  <c r="J41" i="9"/>
  <c r="BJ41" i="9" s="1"/>
  <c r="M52" i="9"/>
  <c r="L52" i="9"/>
  <c r="N52" i="9" s="1"/>
  <c r="Z52" i="9"/>
  <c r="F25" i="9"/>
  <c r="S25" i="9"/>
  <c r="X25" i="9"/>
  <c r="Y25" i="9"/>
  <c r="J25" i="9"/>
  <c r="BJ25" i="9" s="1"/>
  <c r="AI80" i="9"/>
  <c r="J80" i="9"/>
  <c r="BJ80" i="9" s="1"/>
  <c r="M76" i="9"/>
  <c r="J73" i="9"/>
  <c r="BJ73" i="9" s="1"/>
  <c r="S69" i="9"/>
  <c r="L51" i="9"/>
  <c r="N51" i="9" s="1"/>
  <c r="AA51" i="9"/>
  <c r="AC51" i="9"/>
  <c r="AD51" i="9"/>
  <c r="M51" i="9"/>
  <c r="Y51" i="9"/>
  <c r="Q41" i="9"/>
  <c r="U41" i="9" s="1"/>
  <c r="L34" i="9"/>
  <c r="N34" i="9" s="1"/>
  <c r="M34" i="9"/>
  <c r="L67" i="9"/>
  <c r="AM63" i="9"/>
  <c r="F61" i="9"/>
  <c r="G61" i="9" s="1"/>
  <c r="I67" i="5" s="1"/>
  <c r="AC59" i="9"/>
  <c r="J59" i="9"/>
  <c r="BJ59" i="9" s="1"/>
  <c r="F57" i="9"/>
  <c r="F51" i="9"/>
  <c r="F46" i="9"/>
  <c r="S43" i="9"/>
  <c r="Q42" i="9"/>
  <c r="U42" i="9" s="1"/>
  <c r="S38" i="9"/>
  <c r="F38" i="9"/>
  <c r="L36" i="9"/>
  <c r="N36" i="9" s="1"/>
  <c r="P36" i="9"/>
  <c r="M35" i="9"/>
  <c r="Q33" i="9"/>
  <c r="P33" i="9"/>
  <c r="AD28" i="9"/>
  <c r="X28" i="9"/>
  <c r="AB27" i="9"/>
  <c r="L25" i="9"/>
  <c r="N25" i="9" s="1"/>
  <c r="Z59" i="9"/>
  <c r="S57" i="9"/>
  <c r="Q54" i="9"/>
  <c r="F54" i="9"/>
  <c r="F49" i="9"/>
  <c r="J48" i="9"/>
  <c r="BJ48" i="9" s="1"/>
  <c r="F45" i="9"/>
  <c r="AD44" i="9"/>
  <c r="L44" i="9"/>
  <c r="N44" i="9" s="1"/>
  <c r="AM43" i="9"/>
  <c r="L42" i="9"/>
  <c r="N42" i="9" s="1"/>
  <c r="M38" i="9"/>
  <c r="AL38" i="9"/>
  <c r="J36" i="9"/>
  <c r="BJ36" i="9" s="1"/>
  <c r="AB35" i="9"/>
  <c r="AD29" i="9"/>
  <c r="S49" i="9"/>
  <c r="AB36" i="9"/>
  <c r="AD35" i="9"/>
  <c r="AB33" i="9"/>
  <c r="J33" i="9"/>
  <c r="BJ33" i="9" s="1"/>
  <c r="J31" i="9"/>
  <c r="BJ31" i="9" s="1"/>
  <c r="AD30" i="9"/>
  <c r="Z68" i="9"/>
  <c r="AJ49" i="9"/>
  <c r="X44" i="9"/>
  <c r="J42" i="9"/>
  <c r="BJ42" i="9" s="1"/>
  <c r="Q40" i="9"/>
  <c r="T40" i="9" s="1"/>
  <c r="J38" i="9"/>
  <c r="BJ38" i="9" s="1"/>
  <c r="AC37" i="9"/>
  <c r="AA36" i="9"/>
  <c r="Y33" i="9"/>
  <c r="AC30" i="9"/>
  <c r="Z25" i="9"/>
  <c r="AB42" i="9"/>
  <c r="G36" i="9"/>
  <c r="I42" i="5" s="1"/>
  <c r="AA31" i="9"/>
  <c r="AD48" i="9"/>
  <c r="F48" i="9"/>
  <c r="AD42" i="9"/>
  <c r="AJ41" i="9"/>
  <c r="Z39" i="9"/>
  <c r="S36" i="9"/>
  <c r="F36" i="9"/>
  <c r="G33" i="9"/>
  <c r="I39" i="5" s="1"/>
  <c r="G31" i="9"/>
  <c r="I37" i="5" s="1"/>
  <c r="AJ29" i="9"/>
  <c r="AM25" i="9"/>
  <c r="AJ143" i="9"/>
  <c r="Z57" i="9"/>
  <c r="M57" i="9"/>
  <c r="AC57" i="9"/>
  <c r="AD57" i="9"/>
  <c r="X57" i="9"/>
  <c r="L57" i="9"/>
  <c r="N57" i="9" s="1"/>
  <c r="Y57" i="9"/>
  <c r="AA57" i="9"/>
  <c r="Q57" i="9"/>
  <c r="AD53" i="9"/>
  <c r="Q53" i="9"/>
  <c r="Y53" i="9"/>
  <c r="Z53" i="9"/>
  <c r="L53" i="9"/>
  <c r="N53" i="9" s="1"/>
  <c r="X53" i="9"/>
  <c r="M53" i="9"/>
  <c r="AA53" i="9"/>
  <c r="AC53" i="9"/>
  <c r="Q45" i="9"/>
  <c r="Y45" i="9"/>
  <c r="AC45" i="9"/>
  <c r="M45" i="9"/>
  <c r="X45" i="9"/>
  <c r="Z45" i="9"/>
  <c r="AA45" i="9"/>
  <c r="L45" i="9"/>
  <c r="N45" i="9" s="1"/>
  <c r="AB45" i="9"/>
  <c r="AD45" i="9"/>
  <c r="Q143" i="9"/>
  <c r="Q78" i="9"/>
  <c r="F75" i="9"/>
  <c r="G75" i="9" s="1"/>
  <c r="I81" i="5" s="1"/>
  <c r="Q75" i="9"/>
  <c r="M72" i="9"/>
  <c r="Q71" i="9"/>
  <c r="M71" i="9"/>
  <c r="J70" i="9"/>
  <c r="BJ70" i="9" s="1"/>
  <c r="AB53" i="9"/>
  <c r="L72" i="9"/>
  <c r="N72" i="9" s="1"/>
  <c r="S63" i="9"/>
  <c r="AB57" i="9"/>
  <c r="L79" i="9"/>
  <c r="S78" i="9"/>
  <c r="G77" i="9"/>
  <c r="I83" i="5" s="1"/>
  <c r="S77" i="9"/>
  <c r="L73" i="9"/>
  <c r="M70" i="9"/>
  <c r="X70" i="9"/>
  <c r="Y70" i="9" s="1"/>
  <c r="M68" i="9"/>
  <c r="X68" i="9"/>
  <c r="Y68" i="9" s="1"/>
  <c r="AM64" i="9"/>
  <c r="J143" i="9"/>
  <c r="BJ143" i="9" s="1"/>
  <c r="F143" i="9"/>
  <c r="G143" i="9" s="1"/>
  <c r="I149" i="5" s="1"/>
  <c r="Z80" i="9"/>
  <c r="F63" i="9"/>
  <c r="G63" i="9" s="1"/>
  <c r="I69" i="5" s="1"/>
  <c r="J63" i="9"/>
  <c r="BJ63" i="9" s="1"/>
  <c r="Q63" i="9"/>
  <c r="X55" i="9"/>
  <c r="O55" i="9"/>
  <c r="S55" i="9"/>
  <c r="AA55" i="9"/>
  <c r="AB55" i="9"/>
  <c r="Y55" i="9"/>
  <c r="F55" i="9"/>
  <c r="Z55" i="9"/>
  <c r="Q55" i="9"/>
  <c r="AD55" i="9"/>
  <c r="G55" i="9"/>
  <c r="I61" i="5" s="1"/>
  <c r="J55" i="9"/>
  <c r="BJ55" i="9" s="1"/>
  <c r="AC55" i="9"/>
  <c r="Q80" i="9"/>
  <c r="M75" i="9"/>
  <c r="F78" i="9"/>
  <c r="G78" i="9" s="1"/>
  <c r="I84" i="5" s="1"/>
  <c r="J77" i="9"/>
  <c r="BJ77" i="9" s="1"/>
  <c r="L76" i="9"/>
  <c r="N76" i="9" s="1"/>
  <c r="X74" i="9"/>
  <c r="L71" i="9"/>
  <c r="X66" i="9"/>
  <c r="Y66" i="9" s="1"/>
  <c r="Q66" i="9"/>
  <c r="O66" i="9"/>
  <c r="S66" i="9"/>
  <c r="F66" i="9"/>
  <c r="G66" i="9" s="1"/>
  <c r="I72" i="5" s="1"/>
  <c r="Z46" i="9"/>
  <c r="AA46" i="9"/>
  <c r="L46" i="9"/>
  <c r="N46" i="9" s="1"/>
  <c r="X46" i="9"/>
  <c r="M46" i="9"/>
  <c r="Y46" i="9"/>
  <c r="AB46" i="9"/>
  <c r="Q46" i="9"/>
  <c r="AC46" i="9"/>
  <c r="S143" i="9"/>
  <c r="Y80" i="9"/>
  <c r="M80" i="9"/>
  <c r="Q79" i="9"/>
  <c r="M79" i="9"/>
  <c r="S73" i="9"/>
  <c r="G73" i="9"/>
  <c r="I79" i="5" s="1"/>
  <c r="F70" i="9"/>
  <c r="G70" i="9" s="1"/>
  <c r="I76" i="5" s="1"/>
  <c r="X47" i="9"/>
  <c r="O47" i="9"/>
  <c r="S47" i="9"/>
  <c r="AA47" i="9"/>
  <c r="AB47" i="9"/>
  <c r="F47" i="9"/>
  <c r="Z47" i="9"/>
  <c r="G47" i="9"/>
  <c r="I53" i="5" s="1"/>
  <c r="AC47" i="9"/>
  <c r="Q47" i="9"/>
  <c r="AD47" i="9"/>
  <c r="J47" i="9"/>
  <c r="BJ47" i="9" s="1"/>
  <c r="Y47" i="9"/>
  <c r="F80" i="9"/>
  <c r="G80" i="9" s="1"/>
  <c r="I86" i="5" s="1"/>
  <c r="L78" i="9"/>
  <c r="F72" i="9"/>
  <c r="G72" i="9" s="1"/>
  <c r="I78" i="5" s="1"/>
  <c r="L69" i="9"/>
  <c r="M64" i="9"/>
  <c r="AI62" i="9"/>
  <c r="S62" i="9"/>
  <c r="G62" i="9"/>
  <c r="I68" i="5" s="1"/>
  <c r="AA58" i="9"/>
  <c r="AD58" i="9"/>
  <c r="X58" i="9"/>
  <c r="L58" i="9"/>
  <c r="N58" i="9" s="1"/>
  <c r="Y58" i="9"/>
  <c r="AB58" i="9"/>
  <c r="AD56" i="9"/>
  <c r="J56" i="9"/>
  <c r="BJ56" i="9" s="1"/>
  <c r="Q60" i="9"/>
  <c r="F60" i="9"/>
  <c r="G60" i="9" s="1"/>
  <c r="I66" i="5" s="1"/>
  <c r="Z56" i="9"/>
  <c r="S80" i="9"/>
  <c r="S72" i="9"/>
  <c r="J60" i="9"/>
  <c r="BJ60" i="9" s="1"/>
  <c r="AJ58" i="9"/>
  <c r="S58" i="9"/>
  <c r="F58" i="9"/>
  <c r="G58" i="9"/>
  <c r="I64" i="5" s="1"/>
  <c r="J58" i="9"/>
  <c r="BJ58" i="9" s="1"/>
  <c r="Y48" i="9"/>
  <c r="L48" i="9"/>
  <c r="N48" i="9" s="1"/>
  <c r="AB48" i="9"/>
  <c r="M48" i="9"/>
  <c r="AC48" i="9"/>
  <c r="X48" i="9"/>
  <c r="Z48" i="9"/>
  <c r="AA48" i="9"/>
  <c r="F64" i="9"/>
  <c r="G64" i="9" s="1"/>
  <c r="I70" i="5" s="1"/>
  <c r="Q64" i="9"/>
  <c r="L62" i="9"/>
  <c r="M62" i="9"/>
  <c r="Q56" i="9"/>
  <c r="G56" i="9"/>
  <c r="I62" i="5" s="1"/>
  <c r="S56" i="9"/>
  <c r="X56" i="9"/>
  <c r="M60" i="9"/>
  <c r="AB59" i="9"/>
  <c r="G59" i="9"/>
  <c r="I65" i="5" s="1"/>
  <c r="X59" i="9"/>
  <c r="X52" i="9"/>
  <c r="Q52" i="9"/>
  <c r="AA50" i="9"/>
  <c r="AD50" i="9"/>
  <c r="Y40" i="9"/>
  <c r="Z40" i="9"/>
  <c r="L40" i="9"/>
  <c r="N40" i="9" s="1"/>
  <c r="AB40" i="9"/>
  <c r="M40" i="9"/>
  <c r="AC40" i="9"/>
  <c r="AD40" i="9"/>
  <c r="AA40" i="9"/>
  <c r="Z49" i="9"/>
  <c r="M49" i="9"/>
  <c r="AC49" i="9"/>
  <c r="AD49" i="9"/>
  <c r="M37" i="9"/>
  <c r="S68" i="9"/>
  <c r="AH68" i="9"/>
  <c r="S52" i="9"/>
  <c r="G51" i="9"/>
  <c r="I57" i="5" s="1"/>
  <c r="X51" i="9"/>
  <c r="AB50" i="9"/>
  <c r="Q49" i="9"/>
  <c r="AB43" i="9"/>
  <c r="G43" i="9"/>
  <c r="I49" i="5" s="1"/>
  <c r="X43" i="9"/>
  <c r="Q43" i="9"/>
  <c r="Y43" i="9"/>
  <c r="J43" i="9"/>
  <c r="BJ43" i="9" s="1"/>
  <c r="AC43" i="9"/>
  <c r="AD43" i="9"/>
  <c r="M63" i="9"/>
  <c r="M61" i="9"/>
  <c r="S59" i="9"/>
  <c r="Y56" i="9"/>
  <c r="L56" i="9"/>
  <c r="N56" i="9" s="1"/>
  <c r="AB56" i="9"/>
  <c r="M56" i="9"/>
  <c r="AC56" i="9"/>
  <c r="AD52" i="9"/>
  <c r="G52" i="9"/>
  <c r="I58" i="5" s="1"/>
  <c r="Z50" i="9"/>
  <c r="M50" i="9"/>
  <c r="S50" i="9"/>
  <c r="F50" i="9"/>
  <c r="G50" i="9"/>
  <c r="I56" i="5" s="1"/>
  <c r="AB49" i="9"/>
  <c r="Q48" i="9"/>
  <c r="O34" i="9"/>
  <c r="S34" i="9"/>
  <c r="AA34" i="9"/>
  <c r="AB34" i="9"/>
  <c r="F34" i="9"/>
  <c r="G34" i="9"/>
  <c r="I40" i="5" s="1"/>
  <c r="X34" i="9"/>
  <c r="Q34" i="9"/>
  <c r="Y34" i="9"/>
  <c r="Z34" i="9"/>
  <c r="AC34" i="9"/>
  <c r="J34" i="9"/>
  <c r="BJ34" i="9" s="1"/>
  <c r="L61" i="9"/>
  <c r="L60" i="9"/>
  <c r="AD59" i="9"/>
  <c r="F59" i="9"/>
  <c r="Z54" i="9"/>
  <c r="AA54" i="9"/>
  <c r="AB52" i="9"/>
  <c r="F52" i="9"/>
  <c r="Y50" i="9"/>
  <c r="L50" i="9"/>
  <c r="N50" i="9" s="1"/>
  <c r="AA49" i="9"/>
  <c r="AD37" i="9"/>
  <c r="Q37" i="9"/>
  <c r="Y37" i="9"/>
  <c r="Z37" i="9"/>
  <c r="AA37" i="9"/>
  <c r="L37" i="9"/>
  <c r="N37" i="9" s="1"/>
  <c r="AB37" i="9"/>
  <c r="X37" i="9"/>
  <c r="S54" i="9"/>
  <c r="Y52" i="9"/>
  <c r="S46" i="9"/>
  <c r="AM42" i="9"/>
  <c r="S42" i="9"/>
  <c r="AA42" i="9"/>
  <c r="F42" i="9"/>
  <c r="G42" i="9"/>
  <c r="I48" i="5" s="1"/>
  <c r="X42" i="9"/>
  <c r="Z41" i="9"/>
  <c r="AA41" i="9"/>
  <c r="M41" i="9"/>
  <c r="AC41" i="9"/>
  <c r="AD41" i="9"/>
  <c r="AM26" i="9"/>
  <c r="S26" i="9"/>
  <c r="AB26" i="9"/>
  <c r="AC26" i="9"/>
  <c r="F26" i="9"/>
  <c r="G26" i="9"/>
  <c r="I32" i="5" s="1"/>
  <c r="X26" i="9"/>
  <c r="Q26" i="9"/>
  <c r="Y26" i="9"/>
  <c r="Y32" i="9"/>
  <c r="Z32" i="9"/>
  <c r="L32" i="9"/>
  <c r="N32" i="9" s="1"/>
  <c r="AB32" i="9"/>
  <c r="M32" i="9"/>
  <c r="AC32" i="9"/>
  <c r="AD32" i="9"/>
  <c r="AD34" i="9"/>
  <c r="AC52" i="9"/>
  <c r="AB51" i="9"/>
  <c r="L41" i="9"/>
  <c r="N41" i="9" s="1"/>
  <c r="X39" i="9"/>
  <c r="Q39" i="9"/>
  <c r="Y39" i="9"/>
  <c r="S39" i="9"/>
  <c r="AC39" i="9"/>
  <c r="AD31" i="9"/>
  <c r="F31" i="9"/>
  <c r="AB29" i="9"/>
  <c r="L29" i="9"/>
  <c r="N29" i="9" s="1"/>
  <c r="G41" i="9"/>
  <c r="I47" i="5" s="1"/>
  <c r="F40" i="9"/>
  <c r="AB38" i="9"/>
  <c r="L38" i="9"/>
  <c r="N38" i="9" s="1"/>
  <c r="Y35" i="9"/>
  <c r="Q35" i="9"/>
  <c r="F32" i="9"/>
  <c r="AC31" i="9"/>
  <c r="AJ30" i="9"/>
  <c r="AB30" i="9"/>
  <c r="L30" i="9"/>
  <c r="N30" i="9" s="1"/>
  <c r="AA29" i="9"/>
  <c r="Y27" i="9"/>
  <c r="Q27" i="9"/>
  <c r="G25" i="9"/>
  <c r="I31" i="5" s="1"/>
  <c r="Y44" i="9"/>
  <c r="Q44" i="9"/>
  <c r="AB39" i="9"/>
  <c r="L39" i="9"/>
  <c r="N39" i="9" s="1"/>
  <c r="AA38" i="9"/>
  <c r="Y36" i="9"/>
  <c r="Q36" i="9"/>
  <c r="X35" i="9"/>
  <c r="AD33" i="9"/>
  <c r="AB31" i="9"/>
  <c r="L31" i="9"/>
  <c r="N31" i="9" s="1"/>
  <c r="AA30" i="9"/>
  <c r="Z29" i="9"/>
  <c r="Y28" i="9"/>
  <c r="Q28" i="9"/>
  <c r="X27" i="9"/>
  <c r="AD25" i="9"/>
  <c r="Z38" i="9"/>
  <c r="G35" i="9"/>
  <c r="I41" i="5" s="1"/>
  <c r="AC33" i="9"/>
  <c r="M33" i="9"/>
  <c r="S31" i="9"/>
  <c r="AI31" i="9"/>
  <c r="AH30" i="9"/>
  <c r="Z30" i="9"/>
  <c r="Y29" i="9"/>
  <c r="Q29" i="9"/>
  <c r="G27" i="9"/>
  <c r="I33" i="5" s="1"/>
  <c r="AD26" i="9"/>
  <c r="AC25" i="9"/>
  <c r="M25" i="9"/>
  <c r="AC35" i="9"/>
  <c r="AA33" i="9"/>
  <c r="Y31" i="9"/>
  <c r="Q31" i="9"/>
  <c r="AC27" i="9"/>
  <c r="AA25" i="9"/>
  <c r="I40" i="19"/>
  <c r="I28" i="19"/>
  <c r="N28" i="19"/>
  <c r="S28" i="19"/>
  <c r="BL7" i="9"/>
  <c r="P18" i="19" s="1"/>
  <c r="B3" i="18"/>
  <c r="B2" i="18"/>
  <c r="AH139" i="9" l="1"/>
  <c r="AH135" i="9"/>
  <c r="AH110" i="9"/>
  <c r="AK30" i="9"/>
  <c r="O90" i="9"/>
  <c r="P30" i="9"/>
  <c r="O139" i="9"/>
  <c r="V117" i="9"/>
  <c r="AN110" i="9"/>
  <c r="AI135" i="9"/>
  <c r="AL30" i="9"/>
  <c r="AL139" i="9"/>
  <c r="AN30" i="9"/>
  <c r="AM139" i="9"/>
  <c r="AM90" i="9"/>
  <c r="O30" i="9"/>
  <c r="AF30" i="9" s="1"/>
  <c r="AG30" i="9" s="1"/>
  <c r="AC36" i="5" s="1"/>
  <c r="O107" i="9"/>
  <c r="AL90" i="9"/>
  <c r="AJ90" i="9"/>
  <c r="AI90" i="9"/>
  <c r="AN139" i="9"/>
  <c r="AA76" i="9"/>
  <c r="Z70" i="9"/>
  <c r="X76" i="9"/>
  <c r="X92" i="9"/>
  <c r="Z92" i="9" s="1"/>
  <c r="X106" i="9"/>
  <c r="Y106" i="9" s="1"/>
  <c r="Z66" i="9"/>
  <c r="N86" i="9"/>
  <c r="U132" i="9"/>
  <c r="V132" i="9" s="1"/>
  <c r="X72" i="9"/>
  <c r="X95" i="9"/>
  <c r="Y95" i="9" s="1"/>
  <c r="X93" i="9"/>
  <c r="N92" i="9"/>
  <c r="X91" i="9"/>
  <c r="AJ123" i="9"/>
  <c r="X83" i="9"/>
  <c r="Z83" i="9" s="1"/>
  <c r="AN109" i="9"/>
  <c r="AK110" i="9"/>
  <c r="AK132" i="9"/>
  <c r="X85" i="9"/>
  <c r="Z85" i="9" s="1"/>
  <c r="U123" i="9"/>
  <c r="V123" i="9" s="1"/>
  <c r="AH134" i="9"/>
  <c r="AI134" i="9" s="1"/>
  <c r="BJ85" i="9"/>
  <c r="BJ82" i="9"/>
  <c r="BL5" i="9" s="1"/>
  <c r="P16" i="19" s="1"/>
  <c r="N106" i="9"/>
  <c r="X88" i="9"/>
  <c r="Z88" i="9" s="1"/>
  <c r="X86" i="9"/>
  <c r="Y86" i="9" s="1"/>
  <c r="N84" i="9"/>
  <c r="X84" i="9"/>
  <c r="Z84" i="9" s="1"/>
  <c r="X82" i="9"/>
  <c r="Y82" i="9" s="1"/>
  <c r="Y81" i="9"/>
  <c r="U81" i="9"/>
  <c r="V81" i="9" s="1"/>
  <c r="N134" i="9"/>
  <c r="AK85" i="9"/>
  <c r="AJ94" i="9"/>
  <c r="AH132" i="9"/>
  <c r="AK86" i="9"/>
  <c r="AJ121" i="9"/>
  <c r="AJ132" i="9"/>
  <c r="AI121" i="9"/>
  <c r="O132" i="9"/>
  <c r="AE132" i="9" s="1"/>
  <c r="AN121" i="9"/>
  <c r="O86" i="9"/>
  <c r="AF86" i="9" s="1"/>
  <c r="AG86" i="9" s="1"/>
  <c r="AC92" i="5" s="1"/>
  <c r="AJ109" i="9"/>
  <c r="AM121" i="9"/>
  <c r="AK109" i="9"/>
  <c r="AH121" i="9"/>
  <c r="O123" i="9"/>
  <c r="AE123" i="9" s="1"/>
  <c r="AN132" i="9"/>
  <c r="P109" i="9"/>
  <c r="P121" i="9"/>
  <c r="AF121" i="9" s="1"/>
  <c r="AG121" i="9" s="1"/>
  <c r="AC127" i="5" s="1"/>
  <c r="AL132" i="9"/>
  <c r="AL121" i="9"/>
  <c r="T105" i="9"/>
  <c r="X134" i="9"/>
  <c r="Z134" i="9" s="1"/>
  <c r="P110" i="9"/>
  <c r="AL123" i="9"/>
  <c r="AH123" i="9"/>
  <c r="AN123" i="9"/>
  <c r="AM109" i="9"/>
  <c r="AM132" i="9"/>
  <c r="AK121" i="9"/>
  <c r="AL109" i="9"/>
  <c r="AK123" i="9"/>
  <c r="AI132" i="9"/>
  <c r="V105" i="9"/>
  <c r="O85" i="9"/>
  <c r="R85" i="9" s="1"/>
  <c r="AM123" i="9"/>
  <c r="AN86" i="9"/>
  <c r="O109" i="9"/>
  <c r="AE109" i="9" s="1"/>
  <c r="AL85" i="9"/>
  <c r="O110" i="9"/>
  <c r="R110" i="9" s="1"/>
  <c r="W110" i="9" s="1"/>
  <c r="AB116" i="5" s="1"/>
  <c r="AH87" i="9"/>
  <c r="AM110" i="9"/>
  <c r="AI107" i="9"/>
  <c r="AN129" i="9"/>
  <c r="O133" i="9"/>
  <c r="AE133" i="9" s="1"/>
  <c r="O91" i="9"/>
  <c r="R91" i="9" s="1"/>
  <c r="AL129" i="9"/>
  <c r="AH91" i="9"/>
  <c r="AN85" i="9"/>
  <c r="AN135" i="9"/>
  <c r="AK129" i="9"/>
  <c r="AI110" i="9"/>
  <c r="AM133" i="9"/>
  <c r="AL110" i="9"/>
  <c r="AM131" i="9"/>
  <c r="AL135" i="9"/>
  <c r="AH128" i="9"/>
  <c r="AI129" i="9"/>
  <c r="P91" i="9"/>
  <c r="AL107" i="9"/>
  <c r="AH129" i="9"/>
  <c r="AL133" i="9"/>
  <c r="AN131" i="9"/>
  <c r="AJ135" i="9"/>
  <c r="P129" i="9"/>
  <c r="AM107" i="9"/>
  <c r="AJ129" i="9"/>
  <c r="AJ107" i="9"/>
  <c r="P107" i="9"/>
  <c r="AF107" i="9" s="1"/>
  <c r="AG107" i="9" s="1"/>
  <c r="AC113" i="5" s="1"/>
  <c r="AK135" i="9"/>
  <c r="P131" i="9"/>
  <c r="O129" i="9"/>
  <c r="AE129" i="9" s="1"/>
  <c r="O126" i="9"/>
  <c r="AE126" i="9" s="1"/>
  <c r="AJ128" i="9"/>
  <c r="P133" i="9"/>
  <c r="AJ133" i="9"/>
  <c r="O128" i="9"/>
  <c r="AE128" i="9" s="1"/>
  <c r="AM85" i="9"/>
  <c r="AM135" i="9"/>
  <c r="O135" i="9"/>
  <c r="AF135" i="9" s="1"/>
  <c r="AG135" i="9" s="1"/>
  <c r="AC141" i="5" s="1"/>
  <c r="AL131" i="9"/>
  <c r="O131" i="9"/>
  <c r="R131" i="9" s="1"/>
  <c r="W131" i="9" s="1"/>
  <c r="AB137" i="5" s="1"/>
  <c r="AI123" i="9"/>
  <c r="AK126" i="9"/>
  <c r="AN140" i="9"/>
  <c r="AH115" i="9"/>
  <c r="AH107" i="9"/>
  <c r="AM115" i="9"/>
  <c r="T142" i="9"/>
  <c r="AJ115" i="9"/>
  <c r="AI30" i="9"/>
  <c r="O87" i="9"/>
  <c r="AE87" i="9" s="1"/>
  <c r="AI115" i="9"/>
  <c r="AK124" i="9"/>
  <c r="AK133" i="9"/>
  <c r="AI126" i="9"/>
  <c r="AH140" i="9"/>
  <c r="AK107" i="9"/>
  <c r="AM126" i="9"/>
  <c r="T117" i="9"/>
  <c r="AH126" i="9"/>
  <c r="AL115" i="9"/>
  <c r="AJ85" i="9"/>
  <c r="O142" i="9"/>
  <c r="AE142" i="9" s="1"/>
  <c r="AK87" i="9"/>
  <c r="AH85" i="9"/>
  <c r="AM142" i="9"/>
  <c r="O140" i="9"/>
  <c r="AE140" i="9" s="1"/>
  <c r="AJ124" i="9"/>
  <c r="AN133" i="9"/>
  <c r="AI85" i="9"/>
  <c r="AL142" i="9"/>
  <c r="AH142" i="9"/>
  <c r="AJ142" i="9"/>
  <c r="AK142" i="9"/>
  <c r="AN142" i="9"/>
  <c r="P142" i="9"/>
  <c r="U107" i="9"/>
  <c r="V107" i="9" s="1"/>
  <c r="V110" i="9"/>
  <c r="P94" i="9"/>
  <c r="AI94" i="9"/>
  <c r="AJ105" i="9"/>
  <c r="AK115" i="9"/>
  <c r="AI105" i="9"/>
  <c r="P87" i="9"/>
  <c r="P124" i="9"/>
  <c r="AH105" i="9"/>
  <c r="P93" i="9"/>
  <c r="AN119" i="9"/>
  <c r="P115" i="9"/>
  <c r="AF115" i="9" s="1"/>
  <c r="AG115" i="9" s="1"/>
  <c r="AC121" i="5" s="1"/>
  <c r="AM140" i="9"/>
  <c r="AM87" i="9"/>
  <c r="AN105" i="9"/>
  <c r="AN115" i="9"/>
  <c r="O93" i="9"/>
  <c r="P126" i="9"/>
  <c r="AM105" i="9"/>
  <c r="AL119" i="9"/>
  <c r="P119" i="9"/>
  <c r="AF119" i="9" s="1"/>
  <c r="AG119" i="9" s="1"/>
  <c r="AC125" i="5" s="1"/>
  <c r="O94" i="9"/>
  <c r="AE94" i="9" s="1"/>
  <c r="AI140" i="9"/>
  <c r="AH93" i="9"/>
  <c r="AJ93" i="9" s="1"/>
  <c r="AJ119" i="9"/>
  <c r="AL105" i="9"/>
  <c r="AM119" i="9"/>
  <c r="AL140" i="9"/>
  <c r="AN87" i="9"/>
  <c r="AH94" i="9"/>
  <c r="AK105" i="9"/>
  <c r="AI119" i="9"/>
  <c r="AL87" i="9"/>
  <c r="P105" i="9"/>
  <c r="AF105" i="9" s="1"/>
  <c r="AG105" i="9" s="1"/>
  <c r="AC111" i="5" s="1"/>
  <c r="AN126" i="9"/>
  <c r="AK119" i="9"/>
  <c r="T110" i="9"/>
  <c r="AN124" i="9"/>
  <c r="AK140" i="9"/>
  <c r="AL94" i="9"/>
  <c r="AJ87" i="9"/>
  <c r="AL126" i="9"/>
  <c r="AH119" i="9"/>
  <c r="AH124" i="9"/>
  <c r="AN94" i="9"/>
  <c r="AM124" i="9"/>
  <c r="P140" i="9"/>
  <c r="AK94" i="9"/>
  <c r="AI124" i="9"/>
  <c r="V97" i="9"/>
  <c r="O113" i="9"/>
  <c r="AE113" i="9" s="1"/>
  <c r="AJ113" i="9"/>
  <c r="AI113" i="9"/>
  <c r="AH113" i="9"/>
  <c r="U133" i="9"/>
  <c r="V133" i="9" s="1"/>
  <c r="AM113" i="9"/>
  <c r="AL113" i="9"/>
  <c r="P113" i="9"/>
  <c r="AK113" i="9"/>
  <c r="O103" i="9"/>
  <c r="AE103" i="9" s="1"/>
  <c r="O124" i="9"/>
  <c r="AE124" i="9" s="1"/>
  <c r="V138" i="9"/>
  <c r="O104" i="9"/>
  <c r="AE104" i="9" s="1"/>
  <c r="O95" i="9"/>
  <c r="R95" i="9" s="1"/>
  <c r="O96" i="9"/>
  <c r="AE96" i="9" s="1"/>
  <c r="O116" i="9"/>
  <c r="R116" i="9" s="1"/>
  <c r="W116" i="9" s="1"/>
  <c r="AB122" i="5" s="1"/>
  <c r="T127" i="9"/>
  <c r="T138" i="9"/>
  <c r="O71" i="9"/>
  <c r="T71" i="9" s="1"/>
  <c r="U71" i="9" s="1"/>
  <c r="V71" i="9" s="1"/>
  <c r="AE71" i="9" s="1"/>
  <c r="U119" i="9"/>
  <c r="V119" i="9" s="1"/>
  <c r="T119" i="9"/>
  <c r="R121" i="9"/>
  <c r="W121" i="9" s="1"/>
  <c r="AB127" i="5" s="1"/>
  <c r="AN120" i="9"/>
  <c r="AL35" i="9"/>
  <c r="AI130" i="9"/>
  <c r="P35" i="9"/>
  <c r="AE121" i="9"/>
  <c r="AH102" i="9"/>
  <c r="U113" i="9"/>
  <c r="V113" i="9" s="1"/>
  <c r="AH35" i="9"/>
  <c r="AL99" i="9"/>
  <c r="U122" i="9"/>
  <c r="V122" i="9" s="1"/>
  <c r="AN35" i="9"/>
  <c r="AK99" i="9"/>
  <c r="T129" i="9"/>
  <c r="U129" i="9"/>
  <c r="V129" i="9" s="1"/>
  <c r="U77" i="9"/>
  <c r="V77" i="9" s="1"/>
  <c r="AL84" i="9"/>
  <c r="AI35" i="9"/>
  <c r="AL111" i="9"/>
  <c r="T97" i="9"/>
  <c r="AK89" i="9"/>
  <c r="AL122" i="9"/>
  <c r="AN102" i="9"/>
  <c r="T84" i="9"/>
  <c r="U84" i="9"/>
  <c r="V84" i="9" s="1"/>
  <c r="AK35" i="9"/>
  <c r="AI104" i="9"/>
  <c r="AJ84" i="9"/>
  <c r="AH104" i="9"/>
  <c r="AI122" i="9"/>
  <c r="AM102" i="9"/>
  <c r="AN106" i="9"/>
  <c r="O35" i="9"/>
  <c r="AE35" i="9" s="1"/>
  <c r="N77" i="9"/>
  <c r="AI102" i="9"/>
  <c r="AM106" i="9"/>
  <c r="AK102" i="9"/>
  <c r="AK106" i="9"/>
  <c r="AI99" i="9"/>
  <c r="AH52" i="9"/>
  <c r="AJ103" i="9"/>
  <c r="AM112" i="9"/>
  <c r="AH99" i="9"/>
  <c r="AI52" i="9"/>
  <c r="AM96" i="9"/>
  <c r="AJ141" i="9"/>
  <c r="AI141" i="9"/>
  <c r="AJ96" i="9"/>
  <c r="AI127" i="9"/>
  <c r="AL112" i="9"/>
  <c r="AN99" i="9"/>
  <c r="AJ106" i="9"/>
  <c r="AI76" i="9"/>
  <c r="AK83" i="9"/>
  <c r="AH84" i="9"/>
  <c r="AH96" i="9"/>
  <c r="AK112" i="9"/>
  <c r="AK137" i="9"/>
  <c r="AJ99" i="9"/>
  <c r="AM104" i="9"/>
  <c r="AI106" i="9"/>
  <c r="U137" i="9"/>
  <c r="V137" i="9" s="1"/>
  <c r="T137" i="9"/>
  <c r="AJ83" i="9"/>
  <c r="O84" i="9"/>
  <c r="AE84" i="9" s="1"/>
  <c r="AI112" i="9"/>
  <c r="AK127" i="9"/>
  <c r="AN137" i="9"/>
  <c r="O127" i="9"/>
  <c r="R127" i="9" s="1"/>
  <c r="W127" i="9" s="1"/>
  <c r="AB133" i="5" s="1"/>
  <c r="AH83" i="9"/>
  <c r="AH112" i="9"/>
  <c r="AL104" i="9"/>
  <c r="AM141" i="9"/>
  <c r="AL141" i="9"/>
  <c r="AI89" i="9"/>
  <c r="AJ137" i="9"/>
  <c r="AK104" i="9"/>
  <c r="U121" i="9"/>
  <c r="V121" i="9" s="1"/>
  <c r="T121" i="9"/>
  <c r="AJ104" i="9"/>
  <c r="AE137" i="9"/>
  <c r="R137" i="9"/>
  <c r="W137" i="9" s="1"/>
  <c r="AB143" i="5" s="1"/>
  <c r="AE120" i="9"/>
  <c r="R120" i="9"/>
  <c r="W120" i="9" s="1"/>
  <c r="AB126" i="5" s="1"/>
  <c r="R111" i="9"/>
  <c r="W111" i="9" s="1"/>
  <c r="AB117" i="5" s="1"/>
  <c r="AE111" i="9"/>
  <c r="AE90" i="9"/>
  <c r="AF90" i="9"/>
  <c r="AG90" i="9" s="1"/>
  <c r="AC96" i="5" s="1"/>
  <c r="R90" i="9"/>
  <c r="W90" i="9" s="1"/>
  <c r="AB96" i="5" s="1"/>
  <c r="P100" i="9"/>
  <c r="AJ100" i="9"/>
  <c r="AK100" i="9"/>
  <c r="AM100" i="9"/>
  <c r="AH100" i="9"/>
  <c r="AL100" i="9"/>
  <c r="AN100" i="9"/>
  <c r="T114" i="9"/>
  <c r="U114" i="9"/>
  <c r="V114" i="9" s="1"/>
  <c r="R114" i="9"/>
  <c r="W114" i="9" s="1"/>
  <c r="AB120" i="5" s="1"/>
  <c r="T126" i="9"/>
  <c r="U126" i="9"/>
  <c r="V126" i="9" s="1"/>
  <c r="T93" i="9"/>
  <c r="U93" i="9"/>
  <c r="V93" i="9" s="1"/>
  <c r="U125" i="9"/>
  <c r="V125" i="9" s="1"/>
  <c r="T125" i="9"/>
  <c r="O118" i="9"/>
  <c r="P118" i="9"/>
  <c r="AH118" i="9"/>
  <c r="AL118" i="9"/>
  <c r="AM118" i="9"/>
  <c r="AI118" i="9"/>
  <c r="AE108" i="9"/>
  <c r="R108" i="9"/>
  <c r="W108" i="9" s="1"/>
  <c r="AB114" i="5" s="1"/>
  <c r="R125" i="9"/>
  <c r="W125" i="9" s="1"/>
  <c r="AB131" i="5" s="1"/>
  <c r="AE125" i="9"/>
  <c r="U135" i="9"/>
  <c r="V135" i="9" s="1"/>
  <c r="T135" i="9"/>
  <c r="P116" i="9"/>
  <c r="AN116" i="9"/>
  <c r="AK116" i="9"/>
  <c r="AE139" i="9"/>
  <c r="R139" i="9"/>
  <c r="W139" i="9" s="1"/>
  <c r="AB145" i="5" s="1"/>
  <c r="AF139" i="9"/>
  <c r="AG139" i="9" s="1"/>
  <c r="AC145" i="5" s="1"/>
  <c r="T90" i="9"/>
  <c r="U90" i="9"/>
  <c r="V90" i="9" s="1"/>
  <c r="R99" i="9"/>
  <c r="W99" i="9" s="1"/>
  <c r="AB105" i="5" s="1"/>
  <c r="AE99" i="9"/>
  <c r="AF99" i="9"/>
  <c r="AG99" i="9" s="1"/>
  <c r="AC105" i="5" s="1"/>
  <c r="T141" i="9"/>
  <c r="U141" i="9"/>
  <c r="V141" i="9" s="1"/>
  <c r="U118" i="9"/>
  <c r="V118" i="9" s="1"/>
  <c r="T118" i="9"/>
  <c r="U104" i="9"/>
  <c r="V104" i="9" s="1"/>
  <c r="T104" i="9"/>
  <c r="AK108" i="9"/>
  <c r="AL108" i="9"/>
  <c r="AN108" i="9"/>
  <c r="AH108" i="9"/>
  <c r="P108" i="9"/>
  <c r="AF108" i="9" s="1"/>
  <c r="AG108" i="9" s="1"/>
  <c r="AC114" i="5" s="1"/>
  <c r="AM108" i="9"/>
  <c r="AI108" i="9"/>
  <c r="AJ108" i="9"/>
  <c r="AI137" i="9"/>
  <c r="P96" i="9"/>
  <c r="AL96" i="9"/>
  <c r="AI96" i="9"/>
  <c r="P84" i="9"/>
  <c r="AK84" i="9"/>
  <c r="AI84" i="9"/>
  <c r="P95" i="9"/>
  <c r="AH95" i="9"/>
  <c r="AI95" i="9" s="1"/>
  <c r="AN118" i="9"/>
  <c r="AH137" i="9"/>
  <c r="AM120" i="9"/>
  <c r="P125" i="9"/>
  <c r="AF125" i="9" s="1"/>
  <c r="AG125" i="9" s="1"/>
  <c r="AC131" i="5" s="1"/>
  <c r="AI125" i="9"/>
  <c r="AK125" i="9"/>
  <c r="AL125" i="9"/>
  <c r="AN125" i="9"/>
  <c r="AJ125" i="9"/>
  <c r="AH125" i="9"/>
  <c r="AM125" i="9"/>
  <c r="T87" i="9"/>
  <c r="U87" i="9"/>
  <c r="V87" i="9" s="1"/>
  <c r="AJ118" i="9"/>
  <c r="U128" i="9"/>
  <c r="V128" i="9" s="1"/>
  <c r="T128" i="9"/>
  <c r="T136" i="9"/>
  <c r="U136" i="9"/>
  <c r="V136" i="9" s="1"/>
  <c r="U101" i="9"/>
  <c r="V101" i="9" s="1"/>
  <c r="T101" i="9"/>
  <c r="AM82" i="9"/>
  <c r="AL137" i="9"/>
  <c r="AN104" i="9"/>
  <c r="AL106" i="9"/>
  <c r="U106" i="9"/>
  <c r="V106" i="9" s="1"/>
  <c r="T106" i="9"/>
  <c r="U103" i="9"/>
  <c r="V103" i="9" s="1"/>
  <c r="T103" i="9"/>
  <c r="AL103" i="9"/>
  <c r="O83" i="9"/>
  <c r="P83" i="9"/>
  <c r="AI83" i="9"/>
  <c r="AL83" i="9"/>
  <c r="AM83" i="9"/>
  <c r="T130" i="9"/>
  <c r="U130" i="9"/>
  <c r="V130" i="9" s="1"/>
  <c r="T89" i="9"/>
  <c r="U89" i="9"/>
  <c r="V89" i="9" s="1"/>
  <c r="AN84" i="9"/>
  <c r="AK118" i="9"/>
  <c r="AM116" i="9"/>
  <c r="AF128" i="9"/>
  <c r="AG128" i="9" s="1"/>
  <c r="AC134" i="5" s="1"/>
  <c r="R128" i="9"/>
  <c r="W128" i="9" s="1"/>
  <c r="AB134" i="5" s="1"/>
  <c r="T99" i="9"/>
  <c r="U99" i="9"/>
  <c r="V99" i="9" s="1"/>
  <c r="AF114" i="9"/>
  <c r="AG114" i="9" s="1"/>
  <c r="AC120" i="5" s="1"/>
  <c r="P112" i="9"/>
  <c r="AN112" i="9"/>
  <c r="U98" i="9"/>
  <c r="V98" i="9" s="1"/>
  <c r="T98" i="9"/>
  <c r="AJ122" i="9"/>
  <c r="AK122" i="9"/>
  <c r="O122" i="9"/>
  <c r="AM122" i="9"/>
  <c r="P122" i="9"/>
  <c r="AN122" i="9"/>
  <c r="AM98" i="9"/>
  <c r="AH98" i="9"/>
  <c r="AJ98" i="9"/>
  <c r="AL98" i="9"/>
  <c r="AK98" i="9"/>
  <c r="O98" i="9"/>
  <c r="P98" i="9"/>
  <c r="AI98" i="9"/>
  <c r="T88" i="9"/>
  <c r="U88" i="9" s="1"/>
  <c r="V88" i="9" s="1"/>
  <c r="R107" i="9"/>
  <c r="W107" i="9" s="1"/>
  <c r="AB113" i="5" s="1"/>
  <c r="AE107" i="9"/>
  <c r="U116" i="9"/>
  <c r="V116" i="9" s="1"/>
  <c r="T116" i="9"/>
  <c r="O82" i="9"/>
  <c r="T82" i="9" s="1"/>
  <c r="U82" i="9" s="1"/>
  <c r="V82" i="9" s="1"/>
  <c r="P82" i="9"/>
  <c r="AH82" i="9"/>
  <c r="R136" i="9"/>
  <c r="W136" i="9" s="1"/>
  <c r="AB142" i="5" s="1"/>
  <c r="AE136" i="9"/>
  <c r="AF136" i="9"/>
  <c r="AG136" i="9" s="1"/>
  <c r="AC142" i="5" s="1"/>
  <c r="AI101" i="9"/>
  <c r="P101" i="9"/>
  <c r="AK101" i="9"/>
  <c r="AL101" i="9"/>
  <c r="AN101" i="9"/>
  <c r="AH101" i="9"/>
  <c r="AJ101" i="9"/>
  <c r="AM101" i="9"/>
  <c r="O101" i="9"/>
  <c r="P127" i="9"/>
  <c r="AN127" i="9"/>
  <c r="AM127" i="9"/>
  <c r="P102" i="9"/>
  <c r="O102" i="9"/>
  <c r="AK82" i="9"/>
  <c r="AE114" i="9"/>
  <c r="T112" i="9"/>
  <c r="U112" i="9"/>
  <c r="V112" i="9" s="1"/>
  <c r="AJ92" i="9"/>
  <c r="V127" i="9"/>
  <c r="AI103" i="9"/>
  <c r="AI82" i="9"/>
  <c r="AL116" i="9"/>
  <c r="AJ127" i="9"/>
  <c r="AN130" i="9"/>
  <c r="AJ82" i="9"/>
  <c r="U100" i="9"/>
  <c r="V100" i="9" s="1"/>
  <c r="T100" i="9"/>
  <c r="AN141" i="9"/>
  <c r="AM99" i="9"/>
  <c r="T120" i="9"/>
  <c r="U120" i="9"/>
  <c r="V120" i="9" s="1"/>
  <c r="O92" i="9"/>
  <c r="T92" i="9" s="1"/>
  <c r="U92" i="9" s="1"/>
  <c r="V92" i="9" s="1"/>
  <c r="O112" i="9"/>
  <c r="T94" i="9"/>
  <c r="U94" i="9"/>
  <c r="V94" i="9" s="1"/>
  <c r="T124" i="9"/>
  <c r="U124" i="9"/>
  <c r="V124" i="9" s="1"/>
  <c r="T96" i="9"/>
  <c r="U96" i="9"/>
  <c r="V96" i="9" s="1"/>
  <c r="AN82" i="9"/>
  <c r="P89" i="9"/>
  <c r="AH89" i="9"/>
  <c r="AM89" i="9"/>
  <c r="O89" i="9"/>
  <c r="U86" i="9"/>
  <c r="V86" i="9" s="1"/>
  <c r="T86" i="9"/>
  <c r="AN89" i="9"/>
  <c r="P117" i="9"/>
  <c r="AK117" i="9"/>
  <c r="AM117" i="9"/>
  <c r="AN117" i="9"/>
  <c r="AI117" i="9"/>
  <c r="AH117" i="9"/>
  <c r="AJ117" i="9"/>
  <c r="AL117" i="9"/>
  <c r="O117" i="9"/>
  <c r="AK103" i="9"/>
  <c r="AN96" i="9"/>
  <c r="AJ116" i="9"/>
  <c r="AH127" i="9"/>
  <c r="T139" i="9"/>
  <c r="U139" i="9"/>
  <c r="V139" i="9" s="1"/>
  <c r="O106" i="9"/>
  <c r="P106" i="9"/>
  <c r="R115" i="9"/>
  <c r="W115" i="9" s="1"/>
  <c r="AB121" i="5" s="1"/>
  <c r="AE115" i="9"/>
  <c r="U115" i="9"/>
  <c r="V115" i="9" s="1"/>
  <c r="T115" i="9"/>
  <c r="AJ130" i="9"/>
  <c r="AM130" i="9"/>
  <c r="O130" i="9"/>
  <c r="P130" i="9"/>
  <c r="AN97" i="9"/>
  <c r="AM97" i="9"/>
  <c r="O97" i="9"/>
  <c r="P97" i="9"/>
  <c r="AH97" i="9"/>
  <c r="AI97" i="9"/>
  <c r="AJ97" i="9"/>
  <c r="AK97" i="9"/>
  <c r="AL97" i="9"/>
  <c r="AI81" i="9"/>
  <c r="AN81" i="9"/>
  <c r="AL81" i="9"/>
  <c r="AM81" i="9"/>
  <c r="AH81" i="9"/>
  <c r="AJ81" i="9"/>
  <c r="AK81" i="9"/>
  <c r="O81" i="9"/>
  <c r="P81" i="9"/>
  <c r="AL89" i="9"/>
  <c r="P134" i="9"/>
  <c r="O134" i="9"/>
  <c r="T134" i="9" s="1"/>
  <c r="U134" i="9" s="1"/>
  <c r="V134" i="9" s="1"/>
  <c r="AH116" i="9"/>
  <c r="AK130" i="9"/>
  <c r="U111" i="9"/>
  <c r="V111" i="9" s="1"/>
  <c r="T111" i="9"/>
  <c r="O100" i="9"/>
  <c r="AL102" i="9"/>
  <c r="AM111" i="9"/>
  <c r="AN111" i="9"/>
  <c r="AH111" i="9"/>
  <c r="P111" i="9"/>
  <c r="AF111" i="9" s="1"/>
  <c r="AG111" i="9" s="1"/>
  <c r="AC117" i="5" s="1"/>
  <c r="AI111" i="9"/>
  <c r="AJ111" i="9"/>
  <c r="AK111" i="9"/>
  <c r="P88" i="9"/>
  <c r="AF88" i="9" s="1"/>
  <c r="AG88" i="9" s="1"/>
  <c r="AC94" i="5" s="1"/>
  <c r="AH88" i="9"/>
  <c r="AJ88" i="9" s="1"/>
  <c r="T109" i="9"/>
  <c r="U109" i="9"/>
  <c r="V109" i="9" s="1"/>
  <c r="T131" i="9"/>
  <c r="U131" i="9"/>
  <c r="V131" i="9" s="1"/>
  <c r="R119" i="9"/>
  <c r="W119" i="9" s="1"/>
  <c r="AB125" i="5" s="1"/>
  <c r="AE119" i="9"/>
  <c r="P92" i="9"/>
  <c r="R88" i="9"/>
  <c r="AE88" i="9"/>
  <c r="O141" i="9"/>
  <c r="P141" i="9"/>
  <c r="T83" i="9"/>
  <c r="U83" i="9"/>
  <c r="V83" i="9" s="1"/>
  <c r="P103" i="9"/>
  <c r="AM103" i="9"/>
  <c r="AN103" i="9"/>
  <c r="AI92" i="9"/>
  <c r="P137" i="9"/>
  <c r="AF137" i="9" s="1"/>
  <c r="AG137" i="9" s="1"/>
  <c r="AC143" i="5" s="1"/>
  <c r="AM137" i="9"/>
  <c r="AE105" i="9"/>
  <c r="R105" i="9"/>
  <c r="W105" i="9" s="1"/>
  <c r="AB111" i="5" s="1"/>
  <c r="AH130" i="9"/>
  <c r="U102" i="9"/>
  <c r="V102" i="9" s="1"/>
  <c r="T102" i="9"/>
  <c r="AH141" i="9"/>
  <c r="P120" i="9"/>
  <c r="AF120" i="9" s="1"/>
  <c r="AG120" i="9" s="1"/>
  <c r="AC126" i="5" s="1"/>
  <c r="AI120" i="9"/>
  <c r="AJ120" i="9"/>
  <c r="AH120" i="9"/>
  <c r="AK120" i="9"/>
  <c r="AL120" i="9"/>
  <c r="AN138" i="9"/>
  <c r="AI138" i="9"/>
  <c r="AH138" i="9"/>
  <c r="AJ138" i="9"/>
  <c r="AK138" i="9"/>
  <c r="AM138" i="9"/>
  <c r="O138" i="9"/>
  <c r="P138" i="9"/>
  <c r="T140" i="9"/>
  <c r="U140" i="9"/>
  <c r="V140" i="9" s="1"/>
  <c r="AL52" i="9"/>
  <c r="U59" i="9"/>
  <c r="V59" i="9" s="1"/>
  <c r="N69" i="9"/>
  <c r="O52" i="9"/>
  <c r="R52" i="9" s="1"/>
  <c r="W52" i="9" s="1"/>
  <c r="AB58" i="5" s="1"/>
  <c r="AJ35" i="9"/>
  <c r="N67" i="9"/>
  <c r="AM57" i="9"/>
  <c r="O38" i="9"/>
  <c r="AE38" i="9" s="1"/>
  <c r="AM52" i="9"/>
  <c r="AH27" i="9"/>
  <c r="AN27" i="9"/>
  <c r="AH41" i="9"/>
  <c r="P27" i="9"/>
  <c r="AI37" i="9"/>
  <c r="AJ37" i="9"/>
  <c r="P53" i="9"/>
  <c r="O27" i="9"/>
  <c r="AE27" i="9" s="1"/>
  <c r="AL27" i="9"/>
  <c r="AH45" i="9"/>
  <c r="AN40" i="9"/>
  <c r="AK27" i="9"/>
  <c r="AM45" i="9"/>
  <c r="AJ27" i="9"/>
  <c r="AM27" i="9"/>
  <c r="AJ48" i="9"/>
  <c r="U32" i="9"/>
  <c r="V32" i="9" s="1"/>
  <c r="AI51" i="9"/>
  <c r="AH44" i="9"/>
  <c r="AM53" i="9"/>
  <c r="AH61" i="9"/>
  <c r="AH76" i="9"/>
  <c r="AJ76" i="9" s="1"/>
  <c r="AI49" i="9"/>
  <c r="AL65" i="9"/>
  <c r="AJ51" i="9"/>
  <c r="AL51" i="9"/>
  <c r="AM49" i="9"/>
  <c r="AK49" i="9"/>
  <c r="N78" i="9"/>
  <c r="AM65" i="9"/>
  <c r="AH51" i="9"/>
  <c r="AN51" i="9"/>
  <c r="P51" i="9"/>
  <c r="O51" i="9"/>
  <c r="R51" i="9" s="1"/>
  <c r="W51" i="9" s="1"/>
  <c r="AB57" i="5" s="1"/>
  <c r="AM51" i="9"/>
  <c r="U72" i="9"/>
  <c r="V72" i="9" s="1"/>
  <c r="AN63" i="9"/>
  <c r="AL80" i="9"/>
  <c r="N60" i="9"/>
  <c r="AL63" i="9"/>
  <c r="O59" i="9"/>
  <c r="AE59" i="9" s="1"/>
  <c r="AK80" i="9"/>
  <c r="AM78" i="9"/>
  <c r="AI79" i="9"/>
  <c r="P52" i="9"/>
  <c r="AL37" i="9"/>
  <c r="AJ65" i="9"/>
  <c r="V70" i="9"/>
  <c r="AN52" i="9"/>
  <c r="AK57" i="9"/>
  <c r="AM37" i="9"/>
  <c r="AJ56" i="9"/>
  <c r="AJ78" i="9"/>
  <c r="T70" i="9"/>
  <c r="AL78" i="9"/>
  <c r="AJ52" i="9"/>
  <c r="AK65" i="9"/>
  <c r="AK78" i="9"/>
  <c r="AJ57" i="9"/>
  <c r="AJ32" i="9"/>
  <c r="V42" i="9"/>
  <c r="X69" i="9"/>
  <c r="Z69" i="9" s="1"/>
  <c r="X63" i="9"/>
  <c r="Y63" i="9" s="1"/>
  <c r="AJ38" i="9"/>
  <c r="AM41" i="9"/>
  <c r="O37" i="9"/>
  <c r="R37" i="9" s="1"/>
  <c r="W37" i="9" s="1"/>
  <c r="AB43" i="5" s="1"/>
  <c r="AH65" i="9"/>
  <c r="P38" i="9"/>
  <c r="AL41" i="9"/>
  <c r="O78" i="9"/>
  <c r="T78" i="9" s="1"/>
  <c r="U78" i="9" s="1"/>
  <c r="V78" i="9" s="1"/>
  <c r="AN65" i="9"/>
  <c r="V41" i="9"/>
  <c r="O76" i="9"/>
  <c r="R76" i="9" s="1"/>
  <c r="W76" i="9" s="1"/>
  <c r="AB82" i="5" s="1"/>
  <c r="V76" i="9"/>
  <c r="AH33" i="9"/>
  <c r="AH32" i="9"/>
  <c r="O43" i="9"/>
  <c r="AL57" i="9"/>
  <c r="T58" i="9"/>
  <c r="N63" i="9"/>
  <c r="AL43" i="9"/>
  <c r="O57" i="9"/>
  <c r="P65" i="9"/>
  <c r="U61" i="9"/>
  <c r="V61" i="9" s="1"/>
  <c r="AH74" i="9"/>
  <c r="AI74" i="9" s="1"/>
  <c r="P74" i="9"/>
  <c r="AN43" i="9"/>
  <c r="BL6" i="9"/>
  <c r="P17" i="19" s="1"/>
  <c r="AH69" i="9"/>
  <c r="AJ69" i="9" s="1"/>
  <c r="AK33" i="9"/>
  <c r="AL36" i="9"/>
  <c r="P44" i="9"/>
  <c r="AM80" i="9"/>
  <c r="AK36" i="9"/>
  <c r="O40" i="9"/>
  <c r="R40" i="9" s="1"/>
  <c r="W40" i="9" s="1"/>
  <c r="AB46" i="5" s="1"/>
  <c r="AK40" i="9"/>
  <c r="P57" i="9"/>
  <c r="U74" i="9"/>
  <c r="V74" i="9" s="1"/>
  <c r="AH80" i="9"/>
  <c r="AM32" i="9"/>
  <c r="T41" i="9"/>
  <c r="U51" i="9"/>
  <c r="V51" i="9" s="1"/>
  <c r="P59" i="9"/>
  <c r="AI45" i="9"/>
  <c r="AI57" i="9"/>
  <c r="P48" i="9"/>
  <c r="AF48" i="9" s="1"/>
  <c r="AG48" i="9" s="1"/>
  <c r="AC54" i="5" s="1"/>
  <c r="AL32" i="9"/>
  <c r="O33" i="9"/>
  <c r="R33" i="9" s="1"/>
  <c r="W33" i="9" s="1"/>
  <c r="AB39" i="5" s="1"/>
  <c r="AM59" i="9"/>
  <c r="AJ45" i="9"/>
  <c r="U50" i="9"/>
  <c r="V50" i="9" s="1"/>
  <c r="AH43" i="9"/>
  <c r="AJ44" i="9"/>
  <c r="P80" i="9"/>
  <c r="T42" i="9"/>
  <c r="U40" i="9"/>
  <c r="V40" i="9" s="1"/>
  <c r="AN57" i="9"/>
  <c r="P43" i="9"/>
  <c r="O44" i="9"/>
  <c r="R44" i="9" s="1"/>
  <c r="W44" i="9" s="1"/>
  <c r="AB50" i="5" s="1"/>
  <c r="AL40" i="9"/>
  <c r="AI32" i="9"/>
  <c r="AL44" i="9"/>
  <c r="AN48" i="9"/>
  <c r="AK41" i="9"/>
  <c r="O65" i="9"/>
  <c r="AE65" i="9" s="1"/>
  <c r="O41" i="9"/>
  <c r="R41" i="9" s="1"/>
  <c r="W41" i="9" s="1"/>
  <c r="AB47" i="5" s="1"/>
  <c r="AI41" i="9"/>
  <c r="AK37" i="9"/>
  <c r="AK48" i="9"/>
  <c r="N71" i="9"/>
  <c r="AI53" i="9"/>
  <c r="AI63" i="9"/>
  <c r="P60" i="9"/>
  <c r="AN60" i="9"/>
  <c r="AH75" i="9"/>
  <c r="AJ75" i="9" s="1"/>
  <c r="AK38" i="9"/>
  <c r="AN28" i="9"/>
  <c r="X61" i="9"/>
  <c r="Z61" i="9" s="1"/>
  <c r="AI44" i="9"/>
  <c r="AM60" i="9"/>
  <c r="O53" i="9"/>
  <c r="R53" i="9" s="1"/>
  <c r="W53" i="9" s="1"/>
  <c r="AB59" i="5" s="1"/>
  <c r="O74" i="9"/>
  <c r="R74" i="9" s="1"/>
  <c r="W74" i="9" s="1"/>
  <c r="U30" i="9"/>
  <c r="V30" i="9" s="1"/>
  <c r="P28" i="9"/>
  <c r="O26" i="9"/>
  <c r="AE26" i="9" s="1"/>
  <c r="AJ63" i="9"/>
  <c r="X60" i="9"/>
  <c r="Y60" i="9" s="1"/>
  <c r="AH67" i="9"/>
  <c r="AJ40" i="9"/>
  <c r="AN44" i="9"/>
  <c r="R75" i="9"/>
  <c r="AL45" i="9"/>
  <c r="AK53" i="9"/>
  <c r="P37" i="9"/>
  <c r="P49" i="9"/>
  <c r="AJ60" i="9"/>
  <c r="AK60" i="9"/>
  <c r="T38" i="9"/>
  <c r="U38" i="9"/>
  <c r="V38" i="9" s="1"/>
  <c r="P75" i="9"/>
  <c r="AF75" i="9" s="1"/>
  <c r="AM79" i="9"/>
  <c r="AK45" i="9"/>
  <c r="AK63" i="9"/>
  <c r="AN53" i="9"/>
  <c r="AI36" i="9"/>
  <c r="AL48" i="9"/>
  <c r="O45" i="9"/>
  <c r="AE45" i="9" s="1"/>
  <c r="T76" i="9"/>
  <c r="N65" i="9"/>
  <c r="AH28" i="9"/>
  <c r="AI60" i="9"/>
  <c r="U25" i="9"/>
  <c r="V25" i="9" s="1"/>
  <c r="AL59" i="9"/>
  <c r="AI59" i="9"/>
  <c r="X67" i="9"/>
  <c r="Y67" i="9" s="1"/>
  <c r="O49" i="9"/>
  <c r="R49" i="9" s="1"/>
  <c r="W49" i="9" s="1"/>
  <c r="AB55" i="5" s="1"/>
  <c r="AM28" i="9"/>
  <c r="AL34" i="9"/>
  <c r="AN49" i="9"/>
  <c r="AL79" i="9"/>
  <c r="AJ53" i="9"/>
  <c r="AK28" i="9"/>
  <c r="AM48" i="9"/>
  <c r="AJ74" i="9"/>
  <c r="P45" i="9"/>
  <c r="AH53" i="9"/>
  <c r="P40" i="9"/>
  <c r="V58" i="9"/>
  <c r="AL42" i="9"/>
  <c r="AI78" i="9"/>
  <c r="AM40" i="9"/>
  <c r="P25" i="9"/>
  <c r="AN36" i="9"/>
  <c r="AN33" i="9"/>
  <c r="AJ43" i="9"/>
  <c r="AI48" i="9"/>
  <c r="AH59" i="9"/>
  <c r="AH79" i="9"/>
  <c r="AN80" i="9"/>
  <c r="AN78" i="9"/>
  <c r="O79" i="9"/>
  <c r="R79" i="9" s="1"/>
  <c r="W79" i="9" s="1"/>
  <c r="AB85" i="5" s="1"/>
  <c r="AI40" i="9"/>
  <c r="AI28" i="9"/>
  <c r="AH60" i="9"/>
  <c r="AH49" i="9"/>
  <c r="AI33" i="9"/>
  <c r="AL33" i="9"/>
  <c r="O28" i="9"/>
  <c r="R28" i="9" s="1"/>
  <c r="W28" i="9" s="1"/>
  <c r="AB34" i="5" s="1"/>
  <c r="AL28" i="9"/>
  <c r="AM33" i="9"/>
  <c r="AM38" i="9"/>
  <c r="AH38" i="9"/>
  <c r="AK79" i="9"/>
  <c r="U68" i="9"/>
  <c r="V68" i="9" s="1"/>
  <c r="AJ36" i="9"/>
  <c r="AK44" i="9"/>
  <c r="AI38" i="9"/>
  <c r="AN25" i="9"/>
  <c r="AH36" i="9"/>
  <c r="AH37" i="9"/>
  <c r="AJ33" i="9"/>
  <c r="AK59" i="9"/>
  <c r="AN38" i="9"/>
  <c r="AL49" i="9"/>
  <c r="N62" i="9"/>
  <c r="AH48" i="9"/>
  <c r="AN59" i="9"/>
  <c r="O60" i="9"/>
  <c r="R60" i="9" s="1"/>
  <c r="W60" i="9" s="1"/>
  <c r="AB66" i="5" s="1"/>
  <c r="P78" i="9"/>
  <c r="O63" i="9"/>
  <c r="R63" i="9" s="1"/>
  <c r="AH25" i="9"/>
  <c r="AL25" i="9"/>
  <c r="AI25" i="9"/>
  <c r="AJ25" i="9"/>
  <c r="AK25" i="9"/>
  <c r="O25" i="9"/>
  <c r="R25" i="9" s="1"/>
  <c r="W25" i="9" s="1"/>
  <c r="AB31" i="5" s="1"/>
  <c r="AM66" i="9"/>
  <c r="O69" i="9"/>
  <c r="R69" i="9" s="1"/>
  <c r="X71" i="9"/>
  <c r="X77" i="9"/>
  <c r="AH63" i="9"/>
  <c r="O67" i="9"/>
  <c r="AJ61" i="9"/>
  <c r="N73" i="9"/>
  <c r="X73" i="9"/>
  <c r="P76" i="9"/>
  <c r="AI61" i="9"/>
  <c r="AL67" i="9"/>
  <c r="AH71" i="9"/>
  <c r="AJ71" i="9" s="1"/>
  <c r="AK61" i="9"/>
  <c r="N75" i="9"/>
  <c r="X64" i="9"/>
  <c r="N61" i="9"/>
  <c r="P61" i="9"/>
  <c r="AF61" i="9" s="1"/>
  <c r="AG61" i="9" s="1"/>
  <c r="AC67" i="5" s="1"/>
  <c r="AM61" i="9"/>
  <c r="AN61" i="9"/>
  <c r="AJ67" i="9"/>
  <c r="AI67" i="9"/>
  <c r="X75" i="9"/>
  <c r="AL61" i="9"/>
  <c r="AK67" i="9"/>
  <c r="N64" i="9"/>
  <c r="O70" i="9"/>
  <c r="R70" i="9" s="1"/>
  <c r="W70" i="9" s="1"/>
  <c r="AB76" i="5" s="1"/>
  <c r="N79" i="9"/>
  <c r="AN67" i="9"/>
  <c r="X78" i="9"/>
  <c r="X62" i="9"/>
  <c r="X65" i="9"/>
  <c r="P69" i="9"/>
  <c r="X79" i="9"/>
  <c r="P67" i="9"/>
  <c r="X143" i="9"/>
  <c r="Y143" i="9" s="1"/>
  <c r="AL143" i="9"/>
  <c r="P143" i="9"/>
  <c r="AM143" i="9"/>
  <c r="AK143" i="9"/>
  <c r="P72" i="9"/>
  <c r="O72" i="9"/>
  <c r="AM54" i="9"/>
  <c r="AH58" i="9"/>
  <c r="AI72" i="9"/>
  <c r="P63" i="9"/>
  <c r="AK43" i="9"/>
  <c r="AI43" i="9"/>
  <c r="O32" i="9"/>
  <c r="P32" i="9"/>
  <c r="AN32" i="9"/>
  <c r="O42" i="9"/>
  <c r="R42" i="9" s="1"/>
  <c r="W42" i="9" s="1"/>
  <c r="AB48" i="5" s="1"/>
  <c r="AK50" i="9"/>
  <c r="AK29" i="9"/>
  <c r="AM58" i="9"/>
  <c r="AJ70" i="9"/>
  <c r="O80" i="9"/>
  <c r="R80" i="9" s="1"/>
  <c r="W80" i="9" s="1"/>
  <c r="AB86" i="5" s="1"/>
  <c r="AJ80" i="9"/>
  <c r="AJ79" i="9"/>
  <c r="P79" i="9"/>
  <c r="AL46" i="9"/>
  <c r="AJ39" i="9"/>
  <c r="AN29" i="9"/>
  <c r="O58" i="9"/>
  <c r="AE58" i="9" s="1"/>
  <c r="AH72" i="9"/>
  <c r="AM29" i="9"/>
  <c r="P29" i="9"/>
  <c r="AK58" i="9"/>
  <c r="U33" i="9"/>
  <c r="V33" i="9" s="1"/>
  <c r="T33" i="9"/>
  <c r="AJ72" i="9"/>
  <c r="U54" i="9"/>
  <c r="V54" i="9" s="1"/>
  <c r="T54" i="9"/>
  <c r="AH29" i="9"/>
  <c r="AI29" i="9"/>
  <c r="O29" i="9"/>
  <c r="R29" i="9" s="1"/>
  <c r="W29" i="9" s="1"/>
  <c r="AB35" i="5" s="1"/>
  <c r="AL29" i="9"/>
  <c r="O46" i="9"/>
  <c r="AE46" i="9" s="1"/>
  <c r="AI68" i="9"/>
  <c r="O36" i="9"/>
  <c r="R36" i="9" s="1"/>
  <c r="W36" i="9" s="1"/>
  <c r="AB42" i="5" s="1"/>
  <c r="AM36" i="9"/>
  <c r="AN41" i="9"/>
  <c r="P41" i="9"/>
  <c r="AI143" i="9"/>
  <c r="AN143" i="9"/>
  <c r="AH143" i="9"/>
  <c r="O143" i="9"/>
  <c r="AE143" i="9" s="1"/>
  <c r="R55" i="9"/>
  <c r="W55" i="9" s="1"/>
  <c r="AB61" i="5" s="1"/>
  <c r="AE55" i="9"/>
  <c r="AE34" i="9"/>
  <c r="R34" i="9"/>
  <c r="W34" i="9" s="1"/>
  <c r="AB40" i="5" s="1"/>
  <c r="AL62" i="9"/>
  <c r="AH62" i="9"/>
  <c r="P62" i="9"/>
  <c r="O54" i="9"/>
  <c r="AI42" i="9"/>
  <c r="P42" i="9"/>
  <c r="AN42" i="9"/>
  <c r="AK42" i="9"/>
  <c r="AH42" i="9"/>
  <c r="AJ42" i="9"/>
  <c r="T48" i="9"/>
  <c r="U48" i="9"/>
  <c r="V48" i="9" s="1"/>
  <c r="R48" i="9"/>
  <c r="W48" i="9" s="1"/>
  <c r="AB54" i="5" s="1"/>
  <c r="T43" i="9"/>
  <c r="U43" i="9"/>
  <c r="V43" i="9" s="1"/>
  <c r="AI50" i="9"/>
  <c r="AM62" i="9"/>
  <c r="P58" i="9"/>
  <c r="AN58" i="9"/>
  <c r="AL58" i="9"/>
  <c r="P70" i="9"/>
  <c r="AH70" i="9"/>
  <c r="AI70" i="9" s="1"/>
  <c r="AH46" i="9"/>
  <c r="P66" i="9"/>
  <c r="AF66" i="9" s="1"/>
  <c r="AG66" i="9" s="1"/>
  <c r="AC72" i="5" s="1"/>
  <c r="AN66" i="9"/>
  <c r="AH66" i="9"/>
  <c r="AK66" i="9"/>
  <c r="AI66" i="9"/>
  <c r="AJ66" i="9"/>
  <c r="AL66" i="9"/>
  <c r="T45" i="9"/>
  <c r="U45" i="9"/>
  <c r="V45" i="9" s="1"/>
  <c r="T34" i="9"/>
  <c r="U34" i="9"/>
  <c r="V34" i="9" s="1"/>
  <c r="U79" i="9"/>
  <c r="V79" i="9" s="1"/>
  <c r="T79" i="9"/>
  <c r="P31" i="9"/>
  <c r="AN31" i="9"/>
  <c r="AK31" i="9"/>
  <c r="AL31" i="9"/>
  <c r="O31" i="9"/>
  <c r="AH31" i="9"/>
  <c r="AM31" i="9"/>
  <c r="T26" i="9"/>
  <c r="U26" i="9"/>
  <c r="V26" i="9" s="1"/>
  <c r="AJ26" i="9"/>
  <c r="AK26" i="9"/>
  <c r="P26" i="9"/>
  <c r="AN26" i="9"/>
  <c r="AH26" i="9"/>
  <c r="AN50" i="9"/>
  <c r="AK62" i="9"/>
  <c r="AN62" i="9"/>
  <c r="T66" i="9"/>
  <c r="U66" i="9"/>
  <c r="V66" i="9" s="1"/>
  <c r="AM68" i="9"/>
  <c r="U57" i="9"/>
  <c r="V57" i="9" s="1"/>
  <c r="T57" i="9"/>
  <c r="AH73" i="9"/>
  <c r="AJ73" i="9" s="1"/>
  <c r="T31" i="9"/>
  <c r="U31" i="9"/>
  <c r="V31" i="9" s="1"/>
  <c r="AI26" i="9"/>
  <c r="AL26" i="9"/>
  <c r="U28" i="9"/>
  <c r="V28" i="9" s="1"/>
  <c r="T28" i="9"/>
  <c r="AJ31" i="9"/>
  <c r="T37" i="9"/>
  <c r="U37" i="9"/>
  <c r="V37" i="9" s="1"/>
  <c r="O50" i="9"/>
  <c r="U52" i="9"/>
  <c r="V52" i="9" s="1"/>
  <c r="T52" i="9"/>
  <c r="AL56" i="9"/>
  <c r="P56" i="9"/>
  <c r="AM56" i="9"/>
  <c r="AN56" i="9"/>
  <c r="O56" i="9"/>
  <c r="AI56" i="9"/>
  <c r="O64" i="9"/>
  <c r="T64" i="9" s="1"/>
  <c r="U64" i="9" s="1"/>
  <c r="V64" i="9" s="1"/>
  <c r="AI58" i="9"/>
  <c r="O73" i="9"/>
  <c r="T73" i="9" s="1"/>
  <c r="U73" i="9" s="1"/>
  <c r="V73" i="9" s="1"/>
  <c r="AK46" i="9"/>
  <c r="AM46" i="9"/>
  <c r="T80" i="9"/>
  <c r="U80" i="9"/>
  <c r="V80" i="9" s="1"/>
  <c r="R61" i="9"/>
  <c r="W61" i="9" s="1"/>
  <c r="AB67" i="5" s="1"/>
  <c r="AE61" i="9"/>
  <c r="T44" i="9"/>
  <c r="U44" i="9"/>
  <c r="V44" i="9" s="1"/>
  <c r="AI34" i="9"/>
  <c r="AJ34" i="9"/>
  <c r="P34" i="9"/>
  <c r="AF34" i="9" s="1"/>
  <c r="AG34" i="9" s="1"/>
  <c r="AC40" i="5" s="1"/>
  <c r="AN34" i="9"/>
  <c r="AH34" i="9"/>
  <c r="AK34" i="9"/>
  <c r="R47" i="9"/>
  <c r="W47" i="9" s="1"/>
  <c r="AB53" i="5" s="1"/>
  <c r="AE47" i="9"/>
  <c r="P64" i="9"/>
  <c r="AJ64" i="9"/>
  <c r="AH64" i="9"/>
  <c r="AI64" i="9"/>
  <c r="AN64" i="9"/>
  <c r="AL64" i="9"/>
  <c r="AE66" i="9"/>
  <c r="R66" i="9"/>
  <c r="W66" i="9" s="1"/>
  <c r="P55" i="9"/>
  <c r="AF55" i="9" s="1"/>
  <c r="AG55" i="9" s="1"/>
  <c r="AC61" i="5" s="1"/>
  <c r="AN55" i="9"/>
  <c r="AI55" i="9"/>
  <c r="AJ55" i="9"/>
  <c r="AK55" i="9"/>
  <c r="AL55" i="9"/>
  <c r="AM55" i="9"/>
  <c r="AH55" i="9"/>
  <c r="AJ68" i="9"/>
  <c r="T39" i="9"/>
  <c r="U39" i="9"/>
  <c r="V39" i="9" s="1"/>
  <c r="T27" i="9"/>
  <c r="U27" i="9"/>
  <c r="V27" i="9" s="1"/>
  <c r="AK54" i="9"/>
  <c r="AJ54" i="9"/>
  <c r="AL54" i="9"/>
  <c r="AN54" i="9"/>
  <c r="P54" i="9"/>
  <c r="AH54" i="9"/>
  <c r="AJ62" i="9"/>
  <c r="AH56" i="9"/>
  <c r="U60" i="9"/>
  <c r="V60" i="9" s="1"/>
  <c r="T60" i="9"/>
  <c r="O62" i="9"/>
  <c r="T62" i="9" s="1"/>
  <c r="U62" i="9" s="1"/>
  <c r="V62" i="9" s="1"/>
  <c r="U46" i="9"/>
  <c r="V46" i="9" s="1"/>
  <c r="T46" i="9"/>
  <c r="T55" i="9"/>
  <c r="U55" i="9"/>
  <c r="V55" i="9" s="1"/>
  <c r="P77" i="9"/>
  <c r="AF77" i="9" s="1"/>
  <c r="AG77" i="9" s="1"/>
  <c r="AC83" i="5" s="1"/>
  <c r="AH77" i="9"/>
  <c r="AI77" i="9" s="1"/>
  <c r="U53" i="9"/>
  <c r="V53" i="9" s="1"/>
  <c r="T53" i="9"/>
  <c r="U36" i="9"/>
  <c r="V36" i="9" s="1"/>
  <c r="T36" i="9"/>
  <c r="T29" i="9"/>
  <c r="U29" i="9"/>
  <c r="V29" i="9" s="1"/>
  <c r="AM34" i="9"/>
  <c r="P39" i="9"/>
  <c r="AN39" i="9"/>
  <c r="AK39" i="9"/>
  <c r="O39" i="9"/>
  <c r="AL39" i="9"/>
  <c r="AM39" i="9"/>
  <c r="AH39" i="9"/>
  <c r="T56" i="9"/>
  <c r="U56" i="9"/>
  <c r="V56" i="9" s="1"/>
  <c r="AK64" i="9"/>
  <c r="T47" i="9"/>
  <c r="U47" i="9"/>
  <c r="V47" i="9" s="1"/>
  <c r="P73" i="9"/>
  <c r="AN46" i="9"/>
  <c r="AJ46" i="9"/>
  <c r="AE48" i="9"/>
  <c r="T35" i="9"/>
  <c r="U35" i="9"/>
  <c r="V35" i="9" s="1"/>
  <c r="P50" i="9"/>
  <c r="AH50" i="9"/>
  <c r="AJ50" i="9"/>
  <c r="U49" i="9"/>
  <c r="V49" i="9" s="1"/>
  <c r="T49" i="9"/>
  <c r="O68" i="9"/>
  <c r="P68" i="9"/>
  <c r="AK68" i="9"/>
  <c r="AL68" i="9"/>
  <c r="AN68" i="9"/>
  <c r="AL50" i="9"/>
  <c r="P47" i="9"/>
  <c r="AF47" i="9" s="1"/>
  <c r="AG47" i="9" s="1"/>
  <c r="AC53" i="5" s="1"/>
  <c r="AN47" i="9"/>
  <c r="AI47" i="9"/>
  <c r="AJ47" i="9"/>
  <c r="AM47" i="9"/>
  <c r="AH47" i="9"/>
  <c r="AK47" i="9"/>
  <c r="AL47" i="9"/>
  <c r="AI46" i="9"/>
  <c r="AE77" i="9"/>
  <c r="R77" i="9"/>
  <c r="W77" i="9" s="1"/>
  <c r="AB83" i="5" s="1"/>
  <c r="T75" i="9"/>
  <c r="U75" i="9" s="1"/>
  <c r="V75" i="9" s="1"/>
  <c r="C3" i="13"/>
  <c r="D7" i="11"/>
  <c r="K1" i="5"/>
  <c r="R30" i="9" l="1"/>
  <c r="W30" i="9" s="1"/>
  <c r="AB36" i="5" s="1"/>
  <c r="AE30" i="9"/>
  <c r="Z72" i="9"/>
  <c r="Y72" i="9"/>
  <c r="AB66" i="9"/>
  <c r="AC66" i="9" s="1"/>
  <c r="AD66" i="9" s="1"/>
  <c r="Z76" i="9"/>
  <c r="Y76" i="9"/>
  <c r="AB70" i="9"/>
  <c r="AC70" i="9" s="1"/>
  <c r="AD70" i="9" s="1"/>
  <c r="AA70" i="9"/>
  <c r="AB72" i="5"/>
  <c r="AA66" i="9"/>
  <c r="Y83" i="9"/>
  <c r="Y92" i="9"/>
  <c r="AB80" i="5"/>
  <c r="AA74" i="9"/>
  <c r="AB74" i="9"/>
  <c r="AC74" i="9" s="1"/>
  <c r="AD74" i="9" s="1"/>
  <c r="Z106" i="9"/>
  <c r="Z95" i="9"/>
  <c r="T95" i="9"/>
  <c r="U95" i="9" s="1"/>
  <c r="V95" i="9" s="1"/>
  <c r="W95" i="9" s="1"/>
  <c r="AJ95" i="9"/>
  <c r="AE93" i="9"/>
  <c r="AI93" i="9"/>
  <c r="AL93" i="9" s="1"/>
  <c r="AM93" i="9" s="1"/>
  <c r="AN93" i="9" s="1"/>
  <c r="Z93" i="9"/>
  <c r="Y93" i="9"/>
  <c r="AJ134" i="9"/>
  <c r="AI91" i="9"/>
  <c r="AJ91" i="9"/>
  <c r="T91" i="9"/>
  <c r="U91" i="9" s="1"/>
  <c r="V91" i="9" s="1"/>
  <c r="W91" i="9" s="1"/>
  <c r="Y91" i="9"/>
  <c r="Z91" i="9"/>
  <c r="R109" i="9"/>
  <c r="W109" i="9" s="1"/>
  <c r="AB115" i="5" s="1"/>
  <c r="AF109" i="9"/>
  <c r="AG109" i="9" s="1"/>
  <c r="AC115" i="5" s="1"/>
  <c r="Y85" i="9"/>
  <c r="AF78" i="9"/>
  <c r="AG78" i="9" s="1"/>
  <c r="AC84" i="5" s="1"/>
  <c r="Z86" i="9"/>
  <c r="W88" i="9"/>
  <c r="AB94" i="5" s="1"/>
  <c r="AI88" i="9"/>
  <c r="AL88" i="9" s="1"/>
  <c r="AM88" i="9" s="1"/>
  <c r="AN88" i="9" s="1"/>
  <c r="Y88" i="9"/>
  <c r="AK88" i="9"/>
  <c r="Z82" i="9"/>
  <c r="T85" i="9"/>
  <c r="U85" i="9" s="1"/>
  <c r="V85" i="9" s="1"/>
  <c r="W85" i="9" s="1"/>
  <c r="AB91" i="5" s="1"/>
  <c r="R86" i="9"/>
  <c r="W86" i="9" s="1"/>
  <c r="AB86" i="9" s="1"/>
  <c r="AC86" i="9" s="1"/>
  <c r="AD86" i="9" s="1"/>
  <c r="Y84" i="9"/>
  <c r="AF85" i="9"/>
  <c r="AG85" i="9" s="1"/>
  <c r="AC91" i="5" s="1"/>
  <c r="AE85" i="9"/>
  <c r="AA80" i="9"/>
  <c r="AB80" i="9"/>
  <c r="AC80" i="9" s="1"/>
  <c r="AD80" i="9" s="1"/>
  <c r="R140" i="9"/>
  <c r="W140" i="9" s="1"/>
  <c r="AB146" i="5" s="1"/>
  <c r="AF110" i="9"/>
  <c r="AG110" i="9" s="1"/>
  <c r="AC116" i="5" s="1"/>
  <c r="AE110" i="9"/>
  <c r="AE86" i="9"/>
  <c r="AF132" i="9"/>
  <c r="AG132" i="9" s="1"/>
  <c r="AC138" i="5" s="1"/>
  <c r="R129" i="9"/>
  <c r="W129" i="9" s="1"/>
  <c r="AB135" i="5" s="1"/>
  <c r="AF123" i="9"/>
  <c r="AG123" i="9" s="1"/>
  <c r="AC129" i="5" s="1"/>
  <c r="R123" i="9"/>
  <c r="W123" i="9" s="1"/>
  <c r="AB129" i="5" s="1"/>
  <c r="R126" i="9"/>
  <c r="W126" i="9" s="1"/>
  <c r="AB132" i="5" s="1"/>
  <c r="Y134" i="9"/>
  <c r="AF87" i="9"/>
  <c r="AG87" i="9" s="1"/>
  <c r="AC93" i="5" s="1"/>
  <c r="AF129" i="9"/>
  <c r="AG129" i="9" s="1"/>
  <c r="AC135" i="5" s="1"/>
  <c r="AF91" i="9"/>
  <c r="R133" i="9"/>
  <c r="W133" i="9" s="1"/>
  <c r="AB139" i="5" s="1"/>
  <c r="R87" i="9"/>
  <c r="W87" i="9" s="1"/>
  <c r="AB93" i="5" s="1"/>
  <c r="AF133" i="9"/>
  <c r="AG133" i="9" s="1"/>
  <c r="AC139" i="5" s="1"/>
  <c r="AE91" i="9"/>
  <c r="R132" i="9"/>
  <c r="W132" i="9" s="1"/>
  <c r="AB138" i="5" s="1"/>
  <c r="R135" i="9"/>
  <c r="W135" i="9" s="1"/>
  <c r="AB141" i="5" s="1"/>
  <c r="AE135" i="9"/>
  <c r="AF140" i="9"/>
  <c r="AG140" i="9" s="1"/>
  <c r="AC146" i="5" s="1"/>
  <c r="AF126" i="9"/>
  <c r="AG126" i="9" s="1"/>
  <c r="AC132" i="5" s="1"/>
  <c r="AF94" i="9"/>
  <c r="AG94" i="9" s="1"/>
  <c r="AC100" i="5" s="1"/>
  <c r="AE131" i="9"/>
  <c r="AF131" i="9"/>
  <c r="AG131" i="9" s="1"/>
  <c r="AC137" i="5" s="1"/>
  <c r="R113" i="9"/>
  <c r="W113" i="9" s="1"/>
  <c r="AB119" i="5" s="1"/>
  <c r="R142" i="9"/>
  <c r="W142" i="9" s="1"/>
  <c r="AB148" i="5" s="1"/>
  <c r="AF113" i="9"/>
  <c r="AG113" i="9" s="1"/>
  <c r="AC119" i="5" s="1"/>
  <c r="AF142" i="9"/>
  <c r="AG142" i="9" s="1"/>
  <c r="AC148" i="5" s="1"/>
  <c r="R93" i="9"/>
  <c r="W93" i="9" s="1"/>
  <c r="AF93" i="9"/>
  <c r="AG93" i="9" s="1"/>
  <c r="AF95" i="9"/>
  <c r="R104" i="9"/>
  <c r="W104" i="9" s="1"/>
  <c r="AB110" i="5" s="1"/>
  <c r="AF104" i="9"/>
  <c r="AG104" i="9" s="1"/>
  <c r="AC110" i="5" s="1"/>
  <c r="R96" i="9"/>
  <c r="W96" i="9" s="1"/>
  <c r="AB102" i="5" s="1"/>
  <c r="R94" i="9"/>
  <c r="W94" i="9" s="1"/>
  <c r="AB100" i="5" s="1"/>
  <c r="R103" i="9"/>
  <c r="W103" i="9" s="1"/>
  <c r="AB109" i="5" s="1"/>
  <c r="AF103" i="9"/>
  <c r="AG103" i="9" s="1"/>
  <c r="AC109" i="5" s="1"/>
  <c r="R124" i="9"/>
  <c r="W124" i="9" s="1"/>
  <c r="AB130" i="5" s="1"/>
  <c r="AE95" i="9"/>
  <c r="AF124" i="9"/>
  <c r="AG124" i="9" s="1"/>
  <c r="AC130" i="5" s="1"/>
  <c r="AE78" i="9"/>
  <c r="AF96" i="9"/>
  <c r="AG96" i="9" s="1"/>
  <c r="AC102" i="5" s="1"/>
  <c r="AE116" i="9"/>
  <c r="R71" i="9"/>
  <c r="W71" i="9" s="1"/>
  <c r="AB77" i="5" s="1"/>
  <c r="AE36" i="9"/>
  <c r="AF116" i="9"/>
  <c r="AG116" i="9" s="1"/>
  <c r="AC122" i="5" s="1"/>
  <c r="AF71" i="9"/>
  <c r="AG71" i="9" s="1"/>
  <c r="AC77" i="5" s="1"/>
  <c r="AF52" i="9"/>
  <c r="AG52" i="9" s="1"/>
  <c r="AC58" i="5" s="1"/>
  <c r="AE127" i="9"/>
  <c r="AF127" i="9"/>
  <c r="AG127" i="9" s="1"/>
  <c r="AC133" i="5" s="1"/>
  <c r="R84" i="9"/>
  <c r="W84" i="9" s="1"/>
  <c r="AB90" i="5" s="1"/>
  <c r="AF35" i="9"/>
  <c r="AG35" i="9" s="1"/>
  <c r="AC41" i="5" s="1"/>
  <c r="R35" i="9"/>
  <c r="W35" i="9" s="1"/>
  <c r="AB41" i="5" s="1"/>
  <c r="AF84" i="9"/>
  <c r="AG84" i="9" s="1"/>
  <c r="AC90" i="5" s="1"/>
  <c r="R102" i="9"/>
  <c r="W102" i="9" s="1"/>
  <c r="AB108" i="5" s="1"/>
  <c r="AE102" i="9"/>
  <c r="AF102" i="9"/>
  <c r="AG102" i="9" s="1"/>
  <c r="AC108" i="5" s="1"/>
  <c r="AF106" i="9"/>
  <c r="AG106" i="9" s="1"/>
  <c r="AC112" i="5" s="1"/>
  <c r="R106" i="9"/>
  <c r="W106" i="9" s="1"/>
  <c r="AE106" i="9"/>
  <c r="AE81" i="9"/>
  <c r="AF81" i="9"/>
  <c r="AG81" i="9" s="1"/>
  <c r="AC87" i="5" s="1"/>
  <c r="R81" i="9"/>
  <c r="W81" i="9" s="1"/>
  <c r="AE97" i="9"/>
  <c r="R97" i="9"/>
  <c r="W97" i="9" s="1"/>
  <c r="AB103" i="5" s="1"/>
  <c r="AF97" i="9"/>
  <c r="AG97" i="9" s="1"/>
  <c r="AC103" i="5" s="1"/>
  <c r="R118" i="9"/>
  <c r="W118" i="9" s="1"/>
  <c r="AB124" i="5" s="1"/>
  <c r="AE118" i="9"/>
  <c r="AF118" i="9"/>
  <c r="AG118" i="9" s="1"/>
  <c r="AC124" i="5" s="1"/>
  <c r="AE112" i="9"/>
  <c r="R112" i="9"/>
  <c r="W112" i="9" s="1"/>
  <c r="AB118" i="5" s="1"/>
  <c r="AF112" i="9"/>
  <c r="AG112" i="9" s="1"/>
  <c r="AC118" i="5" s="1"/>
  <c r="R141" i="9"/>
  <c r="W141" i="9" s="1"/>
  <c r="AB147" i="5" s="1"/>
  <c r="AE141" i="9"/>
  <c r="AF141" i="9"/>
  <c r="AG141" i="9" s="1"/>
  <c r="AC147" i="5" s="1"/>
  <c r="AF89" i="9"/>
  <c r="AG89" i="9" s="1"/>
  <c r="AC95" i="5" s="1"/>
  <c r="R89" i="9"/>
  <c r="W89" i="9" s="1"/>
  <c r="AB95" i="5" s="1"/>
  <c r="AE89" i="9"/>
  <c r="AF92" i="9"/>
  <c r="R92" i="9"/>
  <c r="W92" i="9" s="1"/>
  <c r="AE92" i="9"/>
  <c r="R122" i="9"/>
  <c r="W122" i="9" s="1"/>
  <c r="AB128" i="5" s="1"/>
  <c r="AE122" i="9"/>
  <c r="AF122" i="9"/>
  <c r="AG122" i="9" s="1"/>
  <c r="AC128" i="5" s="1"/>
  <c r="AE83" i="9"/>
  <c r="AF83" i="9"/>
  <c r="AG83" i="9" s="1"/>
  <c r="AC89" i="5" s="1"/>
  <c r="R83" i="9"/>
  <c r="W83" i="9" s="1"/>
  <c r="AB89" i="5" s="1"/>
  <c r="AE138" i="9"/>
  <c r="AF138" i="9"/>
  <c r="AG138" i="9" s="1"/>
  <c r="AC144" i="5" s="1"/>
  <c r="R138" i="9"/>
  <c r="W138" i="9" s="1"/>
  <c r="AB144" i="5" s="1"/>
  <c r="AE134" i="9"/>
  <c r="AF134" i="9"/>
  <c r="AG134" i="9" s="1"/>
  <c r="AC140" i="5" s="1"/>
  <c r="R134" i="9"/>
  <c r="W134" i="9" s="1"/>
  <c r="AE130" i="9"/>
  <c r="AF130" i="9"/>
  <c r="AG130" i="9" s="1"/>
  <c r="AC136" i="5" s="1"/>
  <c r="R130" i="9"/>
  <c r="W130" i="9" s="1"/>
  <c r="AB136" i="5" s="1"/>
  <c r="AF100" i="9"/>
  <c r="AG100" i="9" s="1"/>
  <c r="AC106" i="5" s="1"/>
  <c r="AE100" i="9"/>
  <c r="R100" i="9"/>
  <c r="W100" i="9" s="1"/>
  <c r="AB106" i="5" s="1"/>
  <c r="AE101" i="9"/>
  <c r="AF101" i="9"/>
  <c r="AG101" i="9" s="1"/>
  <c r="AC107" i="5" s="1"/>
  <c r="R101" i="9"/>
  <c r="W101" i="9" s="1"/>
  <c r="AB107" i="5" s="1"/>
  <c r="R117" i="9"/>
  <c r="W117" i="9" s="1"/>
  <c r="AB123" i="5" s="1"/>
  <c r="AE117" i="9"/>
  <c r="AF117" i="9"/>
  <c r="AG117" i="9" s="1"/>
  <c r="AC123" i="5" s="1"/>
  <c r="R82" i="9"/>
  <c r="W82" i="9" s="1"/>
  <c r="AB88" i="5" s="1"/>
  <c r="AE82" i="9"/>
  <c r="AF82" i="9"/>
  <c r="AG82" i="9" s="1"/>
  <c r="AC88" i="5" s="1"/>
  <c r="AE98" i="9"/>
  <c r="AF98" i="9"/>
  <c r="AG98" i="9" s="1"/>
  <c r="AC104" i="5" s="1"/>
  <c r="R98" i="9"/>
  <c r="W98" i="9" s="1"/>
  <c r="AB104" i="5" s="1"/>
  <c r="R38" i="9"/>
  <c r="W38" i="9" s="1"/>
  <c r="AB44" i="5" s="1"/>
  <c r="AE52" i="9"/>
  <c r="AF38" i="9"/>
  <c r="AG38" i="9" s="1"/>
  <c r="AC44" i="5" s="1"/>
  <c r="AF37" i="9"/>
  <c r="AG37" i="9" s="1"/>
  <c r="AC43" i="5" s="1"/>
  <c r="AE37" i="9"/>
  <c r="AF59" i="9"/>
  <c r="AG59" i="9" s="1"/>
  <c r="AC65" i="5" s="1"/>
  <c r="AI71" i="9"/>
  <c r="R27" i="9"/>
  <c r="W27" i="9" s="1"/>
  <c r="AB33" i="5" s="1"/>
  <c r="AF27" i="9"/>
  <c r="AG27" i="9" s="1"/>
  <c r="AC33" i="5" s="1"/>
  <c r="AE51" i="9"/>
  <c r="AF51" i="9"/>
  <c r="AG51" i="9" s="1"/>
  <c r="AC57" i="5" s="1"/>
  <c r="AI69" i="9"/>
  <c r="R78" i="9"/>
  <c r="W78" i="9" s="1"/>
  <c r="AB84" i="5" s="1"/>
  <c r="AE79" i="9"/>
  <c r="AF43" i="9"/>
  <c r="AG43" i="9" s="1"/>
  <c r="AC49" i="5" s="1"/>
  <c r="AF44" i="9"/>
  <c r="AG44" i="9" s="1"/>
  <c r="AC50" i="5" s="1"/>
  <c r="AF80" i="9"/>
  <c r="AG80" i="9" s="1"/>
  <c r="AC86" i="5" s="1"/>
  <c r="AE44" i="9"/>
  <c r="AE76" i="9"/>
  <c r="T65" i="9"/>
  <c r="U65" i="9" s="1"/>
  <c r="V65" i="9" s="1"/>
  <c r="AF42" i="9"/>
  <c r="AG42" i="9" s="1"/>
  <c r="AC48" i="5" s="1"/>
  <c r="R59" i="9"/>
  <c r="W59" i="9" s="1"/>
  <c r="AB65" i="5" s="1"/>
  <c r="T63" i="9"/>
  <c r="U63" i="9" s="1"/>
  <c r="V63" i="9" s="1"/>
  <c r="W63" i="9" s="1"/>
  <c r="AB69" i="5" s="1"/>
  <c r="AE42" i="9"/>
  <c r="AF46" i="9"/>
  <c r="AG46" i="9" s="1"/>
  <c r="AC52" i="5" s="1"/>
  <c r="R46" i="9"/>
  <c r="W46" i="9" s="1"/>
  <c r="AB52" i="5" s="1"/>
  <c r="AF40" i="9"/>
  <c r="AG40" i="9" s="1"/>
  <c r="AC46" i="5" s="1"/>
  <c r="R45" i="9"/>
  <c r="W45" i="9" s="1"/>
  <c r="AB51" i="5" s="1"/>
  <c r="AF79" i="9"/>
  <c r="AG79" i="9" s="1"/>
  <c r="AC85" i="5" s="1"/>
  <c r="AF41" i="9"/>
  <c r="AG41" i="9" s="1"/>
  <c r="AC47" i="5" s="1"/>
  <c r="AF63" i="9"/>
  <c r="AG63" i="9" s="1"/>
  <c r="AC69" i="5" s="1"/>
  <c r="AF53" i="9"/>
  <c r="AG53" i="9" s="1"/>
  <c r="AC59" i="5" s="1"/>
  <c r="AE41" i="9"/>
  <c r="R43" i="9"/>
  <c r="W43" i="9" s="1"/>
  <c r="AB49" i="5" s="1"/>
  <c r="AE43" i="9"/>
  <c r="Z60" i="9"/>
  <c r="AB60" i="9" s="1"/>
  <c r="AC60" i="9" s="1"/>
  <c r="AD60" i="9" s="1"/>
  <c r="AE60" i="9"/>
  <c r="AE53" i="9"/>
  <c r="AF65" i="9"/>
  <c r="AG65" i="9" s="1"/>
  <c r="AC71" i="5" s="1"/>
  <c r="AF60" i="9"/>
  <c r="AG60" i="9" s="1"/>
  <c r="AC66" i="5" s="1"/>
  <c r="AF57" i="9"/>
  <c r="AG57" i="9" s="1"/>
  <c r="AC63" i="5" s="1"/>
  <c r="AE57" i="9"/>
  <c r="R65" i="9"/>
  <c r="AE63" i="9"/>
  <c r="R58" i="9"/>
  <c r="W58" i="9" s="1"/>
  <c r="AB64" i="5" s="1"/>
  <c r="AE80" i="9"/>
  <c r="R57" i="9"/>
  <c r="W57" i="9" s="1"/>
  <c r="AB63" i="5" s="1"/>
  <c r="AF58" i="9"/>
  <c r="AG58" i="9" s="1"/>
  <c r="AC64" i="5" s="1"/>
  <c r="Y69" i="9"/>
  <c r="Z63" i="9"/>
  <c r="R26" i="9"/>
  <c r="W26" i="9" s="1"/>
  <c r="AB32" i="5" s="1"/>
  <c r="AF45" i="9"/>
  <c r="AG45" i="9" s="1"/>
  <c r="AC51" i="5" s="1"/>
  <c r="AF76" i="9"/>
  <c r="AG76" i="9" s="1"/>
  <c r="AF33" i="9"/>
  <c r="AG33" i="9" s="1"/>
  <c r="AC39" i="5" s="1"/>
  <c r="AE33" i="9"/>
  <c r="Z67" i="9"/>
  <c r="AI75" i="9"/>
  <c r="AE40" i="9"/>
  <c r="AF29" i="9"/>
  <c r="AG29" i="9" s="1"/>
  <c r="AC35" i="5" s="1"/>
  <c r="AE29" i="9"/>
  <c r="AI73" i="9"/>
  <c r="AF26" i="9"/>
  <c r="AG26" i="9" s="1"/>
  <c r="AC32" i="5" s="1"/>
  <c r="AE74" i="9"/>
  <c r="AF25" i="9"/>
  <c r="AG25" i="9" s="1"/>
  <c r="AC31" i="5" s="1"/>
  <c r="AE25" i="9"/>
  <c r="AF28" i="9"/>
  <c r="AG28" i="9" s="1"/>
  <c r="AC34" i="5" s="1"/>
  <c r="AE28" i="9"/>
  <c r="Y61" i="9"/>
  <c r="AB61" i="9" s="1"/>
  <c r="AC61" i="9" s="1"/>
  <c r="AD61" i="9" s="1"/>
  <c r="AF49" i="9"/>
  <c r="AG49" i="9" s="1"/>
  <c r="AC55" i="5" s="1"/>
  <c r="AF74" i="9"/>
  <c r="AG74" i="9" s="1"/>
  <c r="AE49" i="9"/>
  <c r="AE70" i="9"/>
  <c r="AF36" i="9"/>
  <c r="AG36" i="9" s="1"/>
  <c r="AC42" i="5" s="1"/>
  <c r="AE75" i="9"/>
  <c r="AG75" i="9" s="1"/>
  <c r="AC81" i="5" s="1"/>
  <c r="W75" i="9"/>
  <c r="AB81" i="5" s="1"/>
  <c r="Z75" i="9"/>
  <c r="Y75" i="9"/>
  <c r="AJ77" i="9"/>
  <c r="AL77" i="9" s="1"/>
  <c r="AM77" i="9" s="1"/>
  <c r="AN77" i="9" s="1"/>
  <c r="AA77" i="9"/>
  <c r="Z64" i="9"/>
  <c r="Y64" i="9"/>
  <c r="T69" i="9"/>
  <c r="U69" i="9" s="1"/>
  <c r="V69" i="9" s="1"/>
  <c r="W69" i="9" s="1"/>
  <c r="AB75" i="5" s="1"/>
  <c r="Z65" i="9"/>
  <c r="Y65" i="9"/>
  <c r="AA60" i="9"/>
  <c r="AK77" i="9"/>
  <c r="R67" i="9"/>
  <c r="AE67" i="9"/>
  <c r="AF67" i="9"/>
  <c r="AG67" i="9" s="1"/>
  <c r="AC73" i="5" s="1"/>
  <c r="AF69" i="9"/>
  <c r="Z73" i="9"/>
  <c r="Y73" i="9"/>
  <c r="AA79" i="9"/>
  <c r="Y79" i="9"/>
  <c r="Z79" i="9"/>
  <c r="Y62" i="9"/>
  <c r="Z62" i="9"/>
  <c r="T67" i="9"/>
  <c r="U67" i="9" s="1"/>
  <c r="V67" i="9" s="1"/>
  <c r="Z78" i="9"/>
  <c r="Y78" i="9"/>
  <c r="Y77" i="9"/>
  <c r="Z77" i="9"/>
  <c r="AF70" i="9"/>
  <c r="AG70" i="9" s="1"/>
  <c r="Y71" i="9"/>
  <c r="Z71" i="9"/>
  <c r="AA61" i="9"/>
  <c r="Z143" i="9"/>
  <c r="T143" i="9"/>
  <c r="U143" i="9" s="1"/>
  <c r="V143" i="9" s="1"/>
  <c r="R143" i="9"/>
  <c r="AF143" i="9"/>
  <c r="AG143" i="9" s="1"/>
  <c r="AC149" i="5" s="1"/>
  <c r="AF32" i="9"/>
  <c r="AG32" i="9" s="1"/>
  <c r="AC38" i="5" s="1"/>
  <c r="R32" i="9"/>
  <c r="W32" i="9" s="1"/>
  <c r="AB38" i="5" s="1"/>
  <c r="AE32" i="9"/>
  <c r="R72" i="9"/>
  <c r="W72" i="9" s="1"/>
  <c r="AF72" i="9"/>
  <c r="AG72" i="9" s="1"/>
  <c r="AE72" i="9"/>
  <c r="AF39" i="9"/>
  <c r="AG39" i="9" s="1"/>
  <c r="AC45" i="5" s="1"/>
  <c r="R39" i="9"/>
  <c r="W39" i="9" s="1"/>
  <c r="AB45" i="5" s="1"/>
  <c r="AE39" i="9"/>
  <c r="AE54" i="9"/>
  <c r="R54" i="9"/>
  <c r="W54" i="9" s="1"/>
  <c r="AB60" i="5" s="1"/>
  <c r="AF54" i="9"/>
  <c r="AG54" i="9" s="1"/>
  <c r="AC60" i="5" s="1"/>
  <c r="AF31" i="9"/>
  <c r="AG31" i="9" s="1"/>
  <c r="AC37" i="5" s="1"/>
  <c r="R31" i="9"/>
  <c r="W31" i="9" s="1"/>
  <c r="AB37" i="5" s="1"/>
  <c r="AE31" i="9"/>
  <c r="AE73" i="9"/>
  <c r="R73" i="9"/>
  <c r="W73" i="9" s="1"/>
  <c r="AB79" i="5" s="1"/>
  <c r="AF73" i="9"/>
  <c r="AE50" i="9"/>
  <c r="R50" i="9"/>
  <c r="W50" i="9" s="1"/>
  <c r="AB56" i="5" s="1"/>
  <c r="AF50" i="9"/>
  <c r="AG50" i="9" s="1"/>
  <c r="AC56" i="5" s="1"/>
  <c r="R68" i="9"/>
  <c r="W68" i="9" s="1"/>
  <c r="AE68" i="9"/>
  <c r="AF68" i="9"/>
  <c r="AG68" i="9" s="1"/>
  <c r="AC74" i="5" s="1"/>
  <c r="AE64" i="9"/>
  <c r="AF64" i="9"/>
  <c r="AG64" i="9" s="1"/>
  <c r="AC70" i="5" s="1"/>
  <c r="R64" i="9"/>
  <c r="W64" i="9" s="1"/>
  <c r="AB70" i="5" s="1"/>
  <c r="AE62" i="9"/>
  <c r="AF62" i="9"/>
  <c r="AG62" i="9" s="1"/>
  <c r="AC68" i="5" s="1"/>
  <c r="R62" i="9"/>
  <c r="W62" i="9" s="1"/>
  <c r="AB68" i="5" s="1"/>
  <c r="R56" i="9"/>
  <c r="W56" i="9" s="1"/>
  <c r="AB62" i="5" s="1"/>
  <c r="AE56" i="9"/>
  <c r="AF56" i="9"/>
  <c r="AG56" i="9" s="1"/>
  <c r="AC62" i="5" s="1"/>
  <c r="C55" i="13"/>
  <c r="C56" i="13" s="1"/>
  <c r="C57" i="13" s="1"/>
  <c r="C58" i="13" s="1"/>
  <c r="C59" i="13" s="1"/>
  <c r="C61" i="13" s="1"/>
  <c r="C62" i="13" s="1"/>
  <c r="C63" i="13" s="1"/>
  <c r="C65" i="13" s="1"/>
  <c r="C66" i="13" s="1"/>
  <c r="C67" i="13" s="1"/>
  <c r="C68" i="13" s="1"/>
  <c r="C71" i="13" s="1"/>
  <c r="C72" i="13" s="1"/>
  <c r="C73" i="13" s="1"/>
  <c r="C74" i="13" s="1"/>
  <c r="C75" i="13" s="1"/>
  <c r="C76" i="13" s="1"/>
  <c r="C78" i="13" s="1"/>
  <c r="C79" i="13" s="1"/>
  <c r="C80" i="13" s="1"/>
  <c r="C82" i="13" s="1"/>
  <c r="C84" i="13" s="1"/>
  <c r="C42" i="13"/>
  <c r="C43" i="13" s="1"/>
  <c r="C44" i="13" s="1"/>
  <c r="C45" i="13" s="1"/>
  <c r="C46" i="13" s="1"/>
  <c r="C47" i="13" s="1"/>
  <c r="C49" i="13" s="1"/>
  <c r="C50" i="13" s="1"/>
  <c r="C51" i="13" s="1"/>
  <c r="AP7" i="9"/>
  <c r="AP8" i="9"/>
  <c r="AP9" i="9"/>
  <c r="AP10" i="9"/>
  <c r="AP11" i="9"/>
  <c r="AP12" i="9"/>
  <c r="AP13" i="9"/>
  <c r="AP14" i="9"/>
  <c r="AP15" i="9"/>
  <c r="AP16" i="9"/>
  <c r="AP17" i="9"/>
  <c r="AP18" i="9"/>
  <c r="AP19" i="9"/>
  <c r="AP20" i="9"/>
  <c r="AP21" i="9"/>
  <c r="AC80" i="5" l="1"/>
  <c r="AK74" i="9"/>
  <c r="AB76" i="9"/>
  <c r="AC76" i="9" s="1"/>
  <c r="AD76" i="9" s="1"/>
  <c r="AC82" i="5"/>
  <c r="AK76" i="9"/>
  <c r="AB74" i="5"/>
  <c r="AB68" i="9"/>
  <c r="AC68" i="9" s="1"/>
  <c r="AD68" i="9" s="1"/>
  <c r="AA68" i="9"/>
  <c r="AL74" i="9"/>
  <c r="AM74" i="9" s="1"/>
  <c r="AN74" i="9" s="1"/>
  <c r="AC78" i="5"/>
  <c r="AK72" i="9"/>
  <c r="AC76" i="5"/>
  <c r="AK70" i="9"/>
  <c r="AB78" i="5"/>
  <c r="AA72" i="9"/>
  <c r="AB72" i="9"/>
  <c r="AC72" i="9" s="1"/>
  <c r="AD72" i="9" s="1"/>
  <c r="AL70" i="9"/>
  <c r="AM70" i="9" s="1"/>
  <c r="AN70" i="9" s="1"/>
  <c r="AL76" i="9"/>
  <c r="AM76" i="9" s="1"/>
  <c r="AN76" i="9" s="1"/>
  <c r="AL72" i="9"/>
  <c r="AM72" i="9" s="1"/>
  <c r="AN72" i="9" s="1"/>
  <c r="AB101" i="5"/>
  <c r="AB95" i="9"/>
  <c r="AC95" i="9" s="1"/>
  <c r="AD95" i="9" s="1"/>
  <c r="AA95" i="9"/>
  <c r="AG95" i="9"/>
  <c r="AC101" i="5" s="1"/>
  <c r="AB99" i="5"/>
  <c r="AA93" i="9"/>
  <c r="AC99" i="5"/>
  <c r="AK93" i="9"/>
  <c r="AB93" i="9"/>
  <c r="AC93" i="9" s="1"/>
  <c r="AD93" i="9" s="1"/>
  <c r="AG92" i="9"/>
  <c r="AG91" i="9"/>
  <c r="AL91" i="9"/>
  <c r="AM91" i="9" s="1"/>
  <c r="AN91" i="9" s="1"/>
  <c r="AB97" i="5"/>
  <c r="AA91" i="9"/>
  <c r="AB91" i="9"/>
  <c r="AC91" i="9" s="1"/>
  <c r="AD91" i="9" s="1"/>
  <c r="AB98" i="5"/>
  <c r="AA92" i="9"/>
  <c r="AB92" i="9"/>
  <c r="AC92" i="9" s="1"/>
  <c r="AD92" i="9" s="1"/>
  <c r="AA81" i="9"/>
  <c r="AB87" i="5"/>
  <c r="AA86" i="9"/>
  <c r="AB92" i="5"/>
  <c r="AB112" i="5"/>
  <c r="AA106" i="9"/>
  <c r="AB106" i="9"/>
  <c r="AC106" i="9" s="1"/>
  <c r="AD106" i="9" s="1"/>
  <c r="AB134" i="9"/>
  <c r="AC134" i="9" s="1"/>
  <c r="AD134" i="9" s="1"/>
  <c r="AB140" i="5"/>
  <c r="AA88" i="9"/>
  <c r="AB88" i="9"/>
  <c r="AC88" i="9" s="1"/>
  <c r="AD88" i="9" s="1"/>
  <c r="AB85" i="9"/>
  <c r="AC85" i="9" s="1"/>
  <c r="AD85" i="9" s="1"/>
  <c r="AA85" i="9"/>
  <c r="AA84" i="9"/>
  <c r="AB84" i="9"/>
  <c r="AC84" i="9" s="1"/>
  <c r="AD84" i="9" s="1"/>
  <c r="AA83" i="9"/>
  <c r="AB83" i="9"/>
  <c r="AC83" i="9" s="1"/>
  <c r="AD83" i="9" s="1"/>
  <c r="AA82" i="9"/>
  <c r="AB82" i="9"/>
  <c r="AC82" i="9" s="1"/>
  <c r="AD82" i="9" s="1"/>
  <c r="AB81" i="9"/>
  <c r="AC81" i="9" s="1"/>
  <c r="AD81" i="9" s="1"/>
  <c r="AK134" i="9"/>
  <c r="AL134" i="9"/>
  <c r="AM134" i="9" s="1"/>
  <c r="AN134" i="9" s="1"/>
  <c r="AA134" i="9"/>
  <c r="W65" i="9"/>
  <c r="AB71" i="5" s="1"/>
  <c r="W67" i="9"/>
  <c r="AA67" i="9" s="1"/>
  <c r="AG73" i="9"/>
  <c r="AC79" i="5" s="1"/>
  <c r="AB67" i="9"/>
  <c r="AC67" i="9" s="1"/>
  <c r="AD67" i="9" s="1"/>
  <c r="AB78" i="9"/>
  <c r="AC78" i="9" s="1"/>
  <c r="AD78" i="9" s="1"/>
  <c r="AB71" i="9"/>
  <c r="AC71" i="9" s="1"/>
  <c r="AD71" i="9" s="1"/>
  <c r="AL71" i="9"/>
  <c r="AM71" i="9" s="1"/>
  <c r="AN71" i="9" s="1"/>
  <c r="AB63" i="9"/>
  <c r="AC63" i="9" s="1"/>
  <c r="AD63" i="9" s="1"/>
  <c r="AA63" i="9"/>
  <c r="AA69" i="9"/>
  <c r="AB69" i="9"/>
  <c r="AC69" i="9" s="1"/>
  <c r="AD69" i="9" s="1"/>
  <c r="AK75" i="9"/>
  <c r="AL75" i="9"/>
  <c r="AM75" i="9" s="1"/>
  <c r="AN75" i="9" s="1"/>
  <c r="AA64" i="9"/>
  <c r="AA73" i="9"/>
  <c r="AB62" i="9"/>
  <c r="AC62" i="9" s="1"/>
  <c r="AD62" i="9" s="1"/>
  <c r="AB73" i="9"/>
  <c r="AC73" i="9" s="1"/>
  <c r="AD73" i="9" s="1"/>
  <c r="AB64" i="9"/>
  <c r="AC64" i="9" s="1"/>
  <c r="AD64" i="9" s="1"/>
  <c r="AB75" i="9"/>
  <c r="AC75" i="9" s="1"/>
  <c r="AD75" i="9" s="1"/>
  <c r="AE69" i="9"/>
  <c r="AG69" i="9" s="1"/>
  <c r="AC75" i="5" s="1"/>
  <c r="AA71" i="9"/>
  <c r="AK71" i="9"/>
  <c r="AA62" i="9"/>
  <c r="AB77" i="9"/>
  <c r="AC77" i="9" s="1"/>
  <c r="AD77" i="9" s="1"/>
  <c r="AB79" i="9"/>
  <c r="AC79" i="9" s="1"/>
  <c r="AD79" i="9" s="1"/>
  <c r="AA78" i="9"/>
  <c r="AA75" i="9"/>
  <c r="W143" i="9"/>
  <c r="AB149" i="5" s="1"/>
  <c r="C87" i="13"/>
  <c r="C85" i="13"/>
  <c r="C86" i="13" s="1"/>
  <c r="D24" i="1"/>
  <c r="I5" i="11"/>
  <c r="I3" i="11"/>
  <c r="I4" i="11"/>
  <c r="AB73" i="5" l="1"/>
  <c r="AL95" i="9"/>
  <c r="AM95" i="9" s="1"/>
  <c r="AN95" i="9" s="1"/>
  <c r="AK95" i="9"/>
  <c r="AC97" i="5"/>
  <c r="AK91" i="9"/>
  <c r="AC98" i="5"/>
  <c r="AK92" i="9"/>
  <c r="AL92" i="9"/>
  <c r="AM92" i="9" s="1"/>
  <c r="AN92" i="9" s="1"/>
  <c r="AA65" i="9"/>
  <c r="AB65" i="9"/>
  <c r="AC65" i="9" s="1"/>
  <c r="AD65" i="9" s="1"/>
  <c r="AL73" i="9"/>
  <c r="AM73" i="9" s="1"/>
  <c r="AN73" i="9" s="1"/>
  <c r="AK73" i="9"/>
  <c r="AB143" i="9"/>
  <c r="AC143" i="9" s="1"/>
  <c r="AD143" i="9" s="1"/>
  <c r="AK69" i="9"/>
  <c r="AL69" i="9"/>
  <c r="AM69" i="9" s="1"/>
  <c r="AN69" i="9" s="1"/>
  <c r="AA143" i="9"/>
  <c r="H24" i="9"/>
  <c r="H14" i="9"/>
  <c r="H15" i="9"/>
  <c r="H16" i="9"/>
  <c r="H17" i="9"/>
  <c r="H18" i="9"/>
  <c r="H19" i="9"/>
  <c r="H20" i="9"/>
  <c r="H21" i="9"/>
  <c r="H22" i="9"/>
  <c r="H23" i="9"/>
  <c r="H11" i="9"/>
  <c r="H12" i="9"/>
  <c r="H13" i="9"/>
  <c r="H5" i="9"/>
  <c r="H6" i="9"/>
  <c r="H7" i="9"/>
  <c r="H8" i="9"/>
  <c r="H9" i="9"/>
  <c r="H10" i="9"/>
  <c r="H4" i="9"/>
  <c r="K5" i="9"/>
  <c r="K6" i="9"/>
  <c r="K7" i="9"/>
  <c r="K8" i="9"/>
  <c r="K9" i="9"/>
  <c r="K10" i="9"/>
  <c r="K11" i="9"/>
  <c r="K12" i="9"/>
  <c r="K13" i="9"/>
  <c r="K14" i="9"/>
  <c r="K15" i="9"/>
  <c r="K16" i="9"/>
  <c r="K17" i="9"/>
  <c r="K18" i="9"/>
  <c r="K19" i="9"/>
  <c r="K20" i="9"/>
  <c r="K21" i="9"/>
  <c r="K22" i="9"/>
  <c r="K23" i="9"/>
  <c r="K24" i="9"/>
  <c r="K4" i="9"/>
  <c r="M16" i="9" l="1"/>
  <c r="L16" i="9"/>
  <c r="L22" i="9"/>
  <c r="M22" i="9"/>
  <c r="L7" i="9"/>
  <c r="M7" i="9"/>
  <c r="M21" i="9"/>
  <c r="L21" i="9"/>
  <c r="L23" i="9"/>
  <c r="M23" i="9"/>
  <c r="M8" i="9"/>
  <c r="L8" i="9"/>
  <c r="L6" i="9"/>
  <c r="M6" i="9"/>
  <c r="L20" i="9"/>
  <c r="M20" i="9"/>
  <c r="M24" i="9"/>
  <c r="L24" i="9"/>
  <c r="M5" i="9"/>
  <c r="L5" i="9"/>
  <c r="L19" i="9"/>
  <c r="M19" i="9"/>
  <c r="L11" i="9"/>
  <c r="M11" i="9"/>
  <c r="M9" i="9"/>
  <c r="L9" i="9"/>
  <c r="L14" i="9"/>
  <c r="M14" i="9"/>
  <c r="M13" i="9"/>
  <c r="L13" i="9"/>
  <c r="M18" i="9"/>
  <c r="L18" i="9"/>
  <c r="M10" i="9"/>
  <c r="L10" i="9"/>
  <c r="L15" i="9"/>
  <c r="M15" i="9"/>
  <c r="M4" i="9"/>
  <c r="L4" i="9"/>
  <c r="M12" i="9"/>
  <c r="L12" i="9"/>
  <c r="M17" i="9"/>
  <c r="L17" i="9"/>
  <c r="B4" i="9"/>
  <c r="B5" i="9"/>
  <c r="B6" i="9"/>
  <c r="B7" i="9"/>
  <c r="B8" i="9"/>
  <c r="B9" i="9"/>
  <c r="B10" i="9"/>
  <c r="B11" i="9"/>
  <c r="B12" i="9"/>
  <c r="B13" i="9"/>
  <c r="B14" i="9"/>
  <c r="B15" i="9"/>
  <c r="B16" i="9"/>
  <c r="B17" i="9"/>
  <c r="B18" i="9"/>
  <c r="B19" i="9"/>
  <c r="B20" i="9"/>
  <c r="B21" i="9"/>
  <c r="B22" i="9"/>
  <c r="B23" i="9"/>
  <c r="AN5" i="6"/>
  <c r="AN6" i="6"/>
  <c r="AN7" i="6"/>
  <c r="AN8" i="6"/>
  <c r="AN9" i="6"/>
  <c r="AN10" i="6"/>
  <c r="AN11" i="6"/>
  <c r="AN12" i="6"/>
  <c r="AN13" i="6"/>
  <c r="AN14" i="6"/>
  <c r="AN15" i="6"/>
  <c r="AN16" i="6"/>
  <c r="AN17" i="6"/>
  <c r="AN18" i="6"/>
  <c r="AN19" i="6"/>
  <c r="AN4" i="6"/>
  <c r="BD4" i="9"/>
  <c r="BS4" i="9" s="1"/>
  <c r="J23" i="9" l="1"/>
  <c r="BJ23" i="9" s="1"/>
  <c r="J16" i="9"/>
  <c r="BJ16" i="9" s="1"/>
  <c r="J13" i="9"/>
  <c r="BJ13" i="9" s="1"/>
  <c r="J7" i="9"/>
  <c r="BJ7" i="9" s="1"/>
  <c r="J22" i="9"/>
  <c r="BJ22" i="9" s="1"/>
  <c r="J5" i="9"/>
  <c r="BJ5" i="9" s="1"/>
  <c r="J20" i="9"/>
  <c r="BJ20" i="9" s="1"/>
  <c r="J14" i="9"/>
  <c r="BJ14" i="9" s="1"/>
  <c r="J12" i="9"/>
  <c r="BJ12" i="9" s="1"/>
  <c r="J8" i="9"/>
  <c r="BJ8" i="9" s="1"/>
  <c r="J17" i="9"/>
  <c r="BJ17" i="9" s="1"/>
  <c r="J11" i="9"/>
  <c r="BJ11" i="9" s="1"/>
  <c r="J9" i="9"/>
  <c r="BJ9" i="9" s="1"/>
  <c r="J6" i="9"/>
  <c r="BJ6" i="9" s="1"/>
  <c r="J21" i="9"/>
  <c r="BJ21" i="9" s="1"/>
  <c r="J4" i="9"/>
  <c r="BJ4" i="9" s="1"/>
  <c r="BL4" i="9" s="1"/>
  <c r="P15" i="19" s="1"/>
  <c r="J19" i="9"/>
  <c r="BJ19" i="9" s="1"/>
  <c r="J18" i="9"/>
  <c r="BJ18" i="9" s="1"/>
  <c r="J15" i="9"/>
  <c r="BJ15" i="9" s="1"/>
  <c r="J10" i="9"/>
  <c r="BJ10" i="9" s="1"/>
  <c r="AO11" i="6"/>
  <c r="AO5" i="6"/>
  <c r="AO4" i="6"/>
  <c r="AO15" i="6"/>
  <c r="AO6" i="6"/>
  <c r="AO17" i="6"/>
  <c r="AO9" i="6"/>
  <c r="AO10" i="6"/>
  <c r="AO8" i="6"/>
  <c r="AO7" i="6"/>
  <c r="AO19" i="6"/>
  <c r="AO16" i="6"/>
  <c r="AO18" i="6"/>
  <c r="AO14" i="6"/>
  <c r="AO13" i="6"/>
  <c r="AO12" i="6"/>
  <c r="S6" i="9"/>
  <c r="F6" i="9"/>
  <c r="G6" i="9" s="1"/>
  <c r="I12" i="5" s="1"/>
  <c r="F14" i="9"/>
  <c r="G14" i="9" s="1"/>
  <c r="I20" i="5" s="1"/>
  <c r="S5" i="9"/>
  <c r="F7" i="9"/>
  <c r="G7" i="9" s="1"/>
  <c r="I13" i="5" s="1"/>
  <c r="S8" i="9"/>
  <c r="F9" i="9"/>
  <c r="G9" i="9" s="1"/>
  <c r="I15" i="5" s="1"/>
  <c r="S11" i="9"/>
  <c r="F12" i="9"/>
  <c r="G12" i="9" s="1"/>
  <c r="I18" i="5" s="1"/>
  <c r="F13" i="9"/>
  <c r="G13" i="9" s="1"/>
  <c r="I19" i="5" s="1"/>
  <c r="S14" i="9"/>
  <c r="S15" i="9"/>
  <c r="S16" i="9"/>
  <c r="F17" i="9"/>
  <c r="G17" i="9" s="1"/>
  <c r="I23" i="5" s="1"/>
  <c r="S19" i="9"/>
  <c r="S20" i="9"/>
  <c r="F21" i="9"/>
  <c r="G21" i="9" s="1"/>
  <c r="I27" i="5" s="1"/>
  <c r="S22" i="9"/>
  <c r="S23" i="9"/>
  <c r="B24" i="9"/>
  <c r="I6" i="5"/>
  <c r="E5" i="9"/>
  <c r="BO4" i="9" l="1"/>
  <c r="BQ4" i="9" s="1"/>
  <c r="BL8" i="9"/>
  <c r="BN4" i="9" s="1"/>
  <c r="S15" i="19" s="1"/>
  <c r="Q24" i="9"/>
  <c r="T24" i="9" s="1"/>
  <c r="J24" i="9"/>
  <c r="BJ24" i="9" s="1"/>
  <c r="F24" i="9"/>
  <c r="G24" i="9" s="1"/>
  <c r="I30" i="5" s="1"/>
  <c r="S24" i="9"/>
  <c r="F22" i="9"/>
  <c r="G22" i="9" s="1"/>
  <c r="I28" i="5" s="1"/>
  <c r="F16" i="9"/>
  <c r="G16" i="9" s="1"/>
  <c r="I22" i="5" s="1"/>
  <c r="S13" i="9"/>
  <c r="S21" i="9"/>
  <c r="F11" i="9"/>
  <c r="G11" i="9" s="1"/>
  <c r="I17" i="5" s="1"/>
  <c r="S17" i="9"/>
  <c r="F8" i="9"/>
  <c r="G8" i="9" s="1"/>
  <c r="I14" i="5" s="1"/>
  <c r="S12" i="9"/>
  <c r="F20" i="9"/>
  <c r="G20" i="9" s="1"/>
  <c r="I26" i="5" s="1"/>
  <c r="F18" i="9"/>
  <c r="G18" i="9" s="1"/>
  <c r="I24" i="5" s="1"/>
  <c r="S18" i="9"/>
  <c r="F19" i="9"/>
  <c r="G19" i="9" s="1"/>
  <c r="I25" i="5" s="1"/>
  <c r="S7" i="9"/>
  <c r="F23" i="9"/>
  <c r="F4" i="9"/>
  <c r="G4" i="9" s="1"/>
  <c r="I10" i="5" s="1"/>
  <c r="S4" i="9"/>
  <c r="F10" i="9"/>
  <c r="G10" i="9" s="1"/>
  <c r="I16" i="5" s="1"/>
  <c r="F15" i="9"/>
  <c r="G15" i="9" s="1"/>
  <c r="I21" i="5" s="1"/>
  <c r="S10" i="9"/>
  <c r="F5" i="9"/>
  <c r="G5" i="9" s="1"/>
  <c r="I11" i="5" s="1"/>
  <c r="S9" i="9"/>
  <c r="D24" i="9"/>
  <c r="C24" i="9" s="1"/>
  <c r="E24" i="9"/>
  <c r="I24" i="9"/>
  <c r="D23" i="9"/>
  <c r="C23" i="9" s="1"/>
  <c r="E23" i="9"/>
  <c r="I23" i="9"/>
  <c r="Q23" i="9" s="1"/>
  <c r="T23" i="9" s="1"/>
  <c r="BN5" i="9" l="1"/>
  <c r="S16" i="19" s="1"/>
  <c r="BN6" i="9"/>
  <c r="S17" i="19" s="1"/>
  <c r="BN7" i="9"/>
  <c r="S18" i="19" s="1"/>
  <c r="BP4" i="9"/>
  <c r="D17" i="19" s="1"/>
  <c r="AN24" i="9"/>
  <c r="G23" i="9"/>
  <c r="I29" i="5" s="1"/>
  <c r="AL23" i="9"/>
  <c r="AM23" i="9"/>
  <c r="AN23" i="9"/>
  <c r="AK23" i="9"/>
  <c r="AJ23" i="9"/>
  <c r="AI23" i="9"/>
  <c r="AH23" i="9"/>
  <c r="P23" i="9"/>
  <c r="O23" i="9"/>
  <c r="O24" i="9" l="1"/>
  <c r="AE24" i="9" s="1"/>
  <c r="P24" i="9"/>
  <c r="U24" i="9" s="1"/>
  <c r="V24" i="9" s="1"/>
  <c r="AI24" i="9"/>
  <c r="AM24" i="9"/>
  <c r="AH24" i="9"/>
  <c r="AK24" i="9"/>
  <c r="AJ24" i="9"/>
  <c r="AL24" i="9"/>
  <c r="X24" i="9"/>
  <c r="Z24" i="9" s="1"/>
  <c r="N24" i="9"/>
  <c r="X23" i="9"/>
  <c r="Z23" i="9" s="1"/>
  <c r="U23" i="9"/>
  <c r="V23" i="9" s="1"/>
  <c r="AE23" i="9"/>
  <c r="AF23" i="9"/>
  <c r="AG23" i="9" s="1"/>
  <c r="AC29" i="5" s="1"/>
  <c r="R23" i="9"/>
  <c r="W23" i="9" s="1"/>
  <c r="AB29" i="5" s="1"/>
  <c r="N23" i="9"/>
  <c r="R24" i="9" l="1"/>
  <c r="W24" i="9" s="1"/>
  <c r="AB30" i="5" s="1"/>
  <c r="AF24" i="9"/>
  <c r="AG24" i="9" s="1"/>
  <c r="AC30" i="5" s="1"/>
  <c r="Y24" i="9"/>
  <c r="AA24" i="9"/>
  <c r="AB24" i="9"/>
  <c r="AC24" i="9" s="1"/>
  <c r="AD24" i="9" s="1"/>
  <c r="AA23" i="9"/>
  <c r="Y23" i="9"/>
  <c r="AB23" i="9" s="1"/>
  <c r="AC23" i="9" s="1"/>
  <c r="AD23" i="9" s="1"/>
  <c r="E6" i="9" l="1"/>
  <c r="E7" i="9"/>
  <c r="E8" i="9"/>
  <c r="E9" i="9"/>
  <c r="E10" i="9"/>
  <c r="E11" i="9"/>
  <c r="E12" i="9"/>
  <c r="E13" i="9"/>
  <c r="E14" i="9"/>
  <c r="E15" i="9"/>
  <c r="E16" i="9"/>
  <c r="E17" i="9"/>
  <c r="E18" i="9"/>
  <c r="E19" i="9"/>
  <c r="E20" i="9"/>
  <c r="E21" i="9"/>
  <c r="E22" i="9"/>
  <c r="D28" i="19"/>
  <c r="AG4" i="6"/>
  <c r="AG5" i="6"/>
  <c r="AG6" i="6"/>
  <c r="AG7" i="6"/>
  <c r="AG8" i="6"/>
  <c r="AG9" i="6"/>
  <c r="AG10" i="6"/>
  <c r="AG11" i="6"/>
  <c r="AG12" i="6"/>
  <c r="AG13" i="6"/>
  <c r="AG14" i="6"/>
  <c r="AG15" i="6"/>
  <c r="AG16" i="6"/>
  <c r="AG17" i="6"/>
  <c r="AG18" i="6"/>
  <c r="AG19" i="6"/>
  <c r="D4" i="9"/>
  <c r="D5" i="9"/>
  <c r="C5" i="9" s="1"/>
  <c r="D6" i="9"/>
  <c r="C6" i="9" s="1"/>
  <c r="D7" i="9"/>
  <c r="C7" i="9" s="1"/>
  <c r="D8" i="9"/>
  <c r="C8" i="9" s="1"/>
  <c r="D9" i="9"/>
  <c r="C9" i="9" s="1"/>
  <c r="D10" i="9"/>
  <c r="C10" i="9" s="1"/>
  <c r="D11" i="9"/>
  <c r="C11" i="9" s="1"/>
  <c r="D12" i="9"/>
  <c r="C12" i="9" s="1"/>
  <c r="D13" i="9"/>
  <c r="C13" i="9" s="1"/>
  <c r="D14" i="9"/>
  <c r="C14" i="9" s="1"/>
  <c r="D15" i="9"/>
  <c r="C15" i="9" s="1"/>
  <c r="D16" i="9"/>
  <c r="C16" i="9" s="1"/>
  <c r="D17" i="9"/>
  <c r="C17" i="9" s="1"/>
  <c r="D18" i="9"/>
  <c r="C18" i="9" s="1"/>
  <c r="D19" i="9"/>
  <c r="C19" i="9" s="1"/>
  <c r="D20" i="9"/>
  <c r="C20" i="9" s="1"/>
  <c r="D21" i="9"/>
  <c r="C21" i="9" s="1"/>
  <c r="D22" i="9"/>
  <c r="C22" i="9" s="1"/>
  <c r="E4" i="9"/>
  <c r="AP4" i="9"/>
  <c r="AP5" i="9"/>
  <c r="AP6" i="9"/>
  <c r="AQ37" i="9"/>
  <c r="BD8" i="9" s="1"/>
  <c r="I5" i="9"/>
  <c r="Q5" i="9" s="1"/>
  <c r="T5" i="9" s="1"/>
  <c r="I6" i="9"/>
  <c r="Q6" i="9" s="1"/>
  <c r="I7" i="9"/>
  <c r="Q7" i="9" s="1"/>
  <c r="I8" i="9"/>
  <c r="Q8" i="9" s="1"/>
  <c r="I9" i="9"/>
  <c r="Q9" i="9" s="1"/>
  <c r="I10" i="9"/>
  <c r="Q10" i="9" s="1"/>
  <c r="T10" i="9" s="1"/>
  <c r="I11" i="9"/>
  <c r="Q11" i="9" s="1"/>
  <c r="I12" i="9"/>
  <c r="Q12" i="9" s="1"/>
  <c r="T12" i="9" s="1"/>
  <c r="I13" i="9"/>
  <c r="Q13" i="9" s="1"/>
  <c r="I14" i="9"/>
  <c r="Q14" i="9" s="1"/>
  <c r="T14" i="9" s="1"/>
  <c r="I15" i="9"/>
  <c r="Q15" i="9" s="1"/>
  <c r="I16" i="9"/>
  <c r="Q16" i="9" s="1"/>
  <c r="T16" i="9" s="1"/>
  <c r="I17" i="9"/>
  <c r="Q17" i="9" s="1"/>
  <c r="I18" i="9"/>
  <c r="Q18" i="9" s="1"/>
  <c r="T18" i="9" s="1"/>
  <c r="I19" i="9"/>
  <c r="Q19" i="9" s="1"/>
  <c r="I20" i="9"/>
  <c r="Q20" i="9" s="1"/>
  <c r="T20" i="9" s="1"/>
  <c r="I21" i="9"/>
  <c r="Q21" i="9" s="1"/>
  <c r="T21" i="9" s="1"/>
  <c r="I22" i="9"/>
  <c r="Q22" i="9" s="1"/>
  <c r="I4" i="9"/>
  <c r="Q4" i="9" s="1"/>
  <c r="BD5" i="9"/>
  <c r="AQ23" i="9" l="1"/>
  <c r="AR23" i="9"/>
  <c r="AQ24" i="9"/>
  <c r="AR24" i="9"/>
  <c r="AS24" i="9" s="1"/>
  <c r="AT24" i="9"/>
  <c r="AT23" i="9"/>
  <c r="AV24" i="9"/>
  <c r="AV23" i="9"/>
  <c r="C4" i="9"/>
  <c r="AQ33" i="9"/>
  <c r="AQ34" i="9"/>
  <c r="AQ32" i="9"/>
  <c r="AR34" i="9"/>
  <c r="AR33" i="9"/>
  <c r="AR32" i="9"/>
  <c r="AS32" i="9" s="1"/>
  <c r="AT34" i="9"/>
  <c r="AT32" i="9"/>
  <c r="AT33" i="9"/>
  <c r="AQ27" i="9"/>
  <c r="AR27" i="9"/>
  <c r="AQ22" i="9"/>
  <c r="AX22" i="9" s="1"/>
  <c r="AQ25" i="9"/>
  <c r="AR28" i="9"/>
  <c r="AQ26" i="9"/>
  <c r="AR22" i="9"/>
  <c r="AQ31" i="9"/>
  <c r="AT25" i="9"/>
  <c r="AQ30" i="9"/>
  <c r="AT22" i="9"/>
  <c r="AQ29" i="9"/>
  <c r="AT29" i="9"/>
  <c r="AV22" i="9"/>
  <c r="AR29" i="9"/>
  <c r="AT31" i="9"/>
  <c r="AR30" i="9"/>
  <c r="AQ28" i="9"/>
  <c r="AT30" i="9"/>
  <c r="AR26" i="9"/>
  <c r="AT28" i="9"/>
  <c r="AT26" i="9"/>
  <c r="AR25" i="9"/>
  <c r="AR31" i="9"/>
  <c r="AT27" i="9"/>
  <c r="I25" i="19"/>
  <c r="AT4" i="9"/>
  <c r="AA28" i="19"/>
  <c r="Q28" i="19"/>
  <c r="L28" i="19"/>
  <c r="V28" i="19"/>
  <c r="D24" i="11"/>
  <c r="AQ18" i="9"/>
  <c r="AX18" i="9" s="1"/>
  <c r="AQ20" i="9"/>
  <c r="AX20" i="9" s="1"/>
  <c r="AQ19" i="9"/>
  <c r="AX19" i="9" s="1"/>
  <c r="AQ17" i="9"/>
  <c r="AX17" i="9" s="1"/>
  <c r="AQ8" i="9"/>
  <c r="AQ14" i="9"/>
  <c r="AR13" i="9"/>
  <c r="AR17" i="9"/>
  <c r="AQ9" i="9"/>
  <c r="AR11" i="9"/>
  <c r="AQ16" i="9"/>
  <c r="AS16" i="9" s="1"/>
  <c r="AQ10" i="9"/>
  <c r="AS10" i="9" s="1"/>
  <c r="AT13" i="9"/>
  <c r="AT10" i="9"/>
  <c r="AT11" i="9"/>
  <c r="AR14" i="9"/>
  <c r="AR21" i="9"/>
  <c r="AR8" i="9"/>
  <c r="AR15" i="9"/>
  <c r="AT16" i="9"/>
  <c r="AT21" i="9"/>
  <c r="AQ13" i="9"/>
  <c r="AS13" i="9" s="1"/>
  <c r="AT12" i="9"/>
  <c r="AR16" i="9"/>
  <c r="AR10" i="9"/>
  <c r="AQ11" i="9"/>
  <c r="AR18" i="9"/>
  <c r="AR19" i="9"/>
  <c r="AR20" i="9"/>
  <c r="AQ15" i="9"/>
  <c r="AS15" i="9" s="1"/>
  <c r="AR9" i="9"/>
  <c r="AQ7" i="9"/>
  <c r="AQ21" i="9"/>
  <c r="AX21" i="9" s="1"/>
  <c r="AV21" i="9"/>
  <c r="AQ12" i="9"/>
  <c r="AS12" i="9" s="1"/>
  <c r="AR7" i="9"/>
  <c r="AT15" i="9"/>
  <c r="AR12" i="9"/>
  <c r="AQ6" i="9"/>
  <c r="AQ4" i="9"/>
  <c r="AR4" i="9"/>
  <c r="AQ5" i="9"/>
  <c r="AL11" i="9"/>
  <c r="AM11" i="9"/>
  <c r="AN11" i="9"/>
  <c r="AL8" i="9"/>
  <c r="AM8" i="9"/>
  <c r="AN8" i="9"/>
  <c r="AN7" i="9"/>
  <c r="AL7" i="9"/>
  <c r="AM7" i="9"/>
  <c r="AN22" i="9"/>
  <c r="AL22" i="9"/>
  <c r="AM22" i="9"/>
  <c r="AL6" i="9"/>
  <c r="AM6" i="9"/>
  <c r="AN6" i="9"/>
  <c r="AM9" i="9"/>
  <c r="AN9" i="9"/>
  <c r="AL9" i="9"/>
  <c r="AL5" i="9"/>
  <c r="AM5" i="9"/>
  <c r="AN5" i="9"/>
  <c r="AM10" i="9"/>
  <c r="AL10" i="9"/>
  <c r="AN10" i="9"/>
  <c r="AM12" i="9"/>
  <c r="AN12" i="9"/>
  <c r="AL12" i="9"/>
  <c r="AJ9" i="9"/>
  <c r="AK9" i="9"/>
  <c r="AK22" i="9"/>
  <c r="AJ22" i="9"/>
  <c r="AK5" i="9"/>
  <c r="AJ5" i="9"/>
  <c r="AK6" i="9"/>
  <c r="AJ6" i="9"/>
  <c r="AK12" i="9"/>
  <c r="AJ12" i="9"/>
  <c r="AK11" i="9"/>
  <c r="AJ11" i="9"/>
  <c r="AJ8" i="9"/>
  <c r="AK8" i="9"/>
  <c r="AK7" i="9"/>
  <c r="AJ7" i="9"/>
  <c r="AK10" i="9"/>
  <c r="AJ10" i="9"/>
  <c r="AI8" i="9"/>
  <c r="AH8" i="9"/>
  <c r="AI7" i="9"/>
  <c r="AH7" i="9"/>
  <c r="P19" i="9"/>
  <c r="P11" i="9"/>
  <c r="AI22" i="9"/>
  <c r="AH22" i="9"/>
  <c r="AH6" i="9"/>
  <c r="AI6" i="9"/>
  <c r="AH9" i="9"/>
  <c r="AI9" i="9"/>
  <c r="AI5" i="9"/>
  <c r="AH5" i="9"/>
  <c r="AI12" i="9"/>
  <c r="AH12" i="9"/>
  <c r="P16" i="9"/>
  <c r="P8" i="9"/>
  <c r="AI11" i="9"/>
  <c r="AH11" i="9"/>
  <c r="AI10" i="9"/>
  <c r="AH10" i="9"/>
  <c r="P22" i="9"/>
  <c r="P14" i="9"/>
  <c r="P17" i="9"/>
  <c r="P9" i="9"/>
  <c r="P18" i="9"/>
  <c r="P10" i="9"/>
  <c r="U10" i="9" s="1"/>
  <c r="V10" i="9" s="1"/>
  <c r="P15" i="9"/>
  <c r="P7" i="9"/>
  <c r="P21" i="9"/>
  <c r="P13" i="9"/>
  <c r="P5" i="9"/>
  <c r="P6" i="9"/>
  <c r="P20" i="9"/>
  <c r="P12" i="9"/>
  <c r="U12" i="9" s="1"/>
  <c r="V12" i="9" s="1"/>
  <c r="O9" i="9"/>
  <c r="T9" i="9" s="1"/>
  <c r="O16" i="9"/>
  <c r="O8" i="9"/>
  <c r="T8" i="9" s="1"/>
  <c r="O10" i="9"/>
  <c r="O17" i="9"/>
  <c r="T17" i="9" s="1"/>
  <c r="O15" i="9"/>
  <c r="T15" i="9" s="1"/>
  <c r="O7" i="9"/>
  <c r="T7" i="9" s="1"/>
  <c r="O22" i="9"/>
  <c r="T22" i="9" s="1"/>
  <c r="O14" i="9"/>
  <c r="O6" i="9"/>
  <c r="T6" i="9" s="1"/>
  <c r="O21" i="9"/>
  <c r="O13" i="9"/>
  <c r="T13" i="9" s="1"/>
  <c r="O5" i="9"/>
  <c r="O20" i="9"/>
  <c r="O12" i="9"/>
  <c r="O18" i="9"/>
  <c r="O19" i="9"/>
  <c r="T19" i="9" s="1"/>
  <c r="O11" i="9"/>
  <c r="T11" i="9" s="1"/>
  <c r="AH20" i="9"/>
  <c r="N12" i="9"/>
  <c r="U16" i="9"/>
  <c r="V16" i="9" s="1"/>
  <c r="U14" i="9"/>
  <c r="V14" i="9" s="1"/>
  <c r="U18" i="9"/>
  <c r="V18" i="9" s="1"/>
  <c r="AH16" i="9"/>
  <c r="AJ16" i="9" s="1"/>
  <c r="U20" i="9"/>
  <c r="V20" i="9" s="1"/>
  <c r="AR6" i="9"/>
  <c r="AR5" i="9"/>
  <c r="AX24" i="9" l="1"/>
  <c r="BD27" i="9" s="1"/>
  <c r="AW24" i="9"/>
  <c r="BE27" i="9" s="1"/>
  <c r="AS23" i="9"/>
  <c r="AX23" i="9"/>
  <c r="BD26" i="9" s="1"/>
  <c r="AW23" i="9"/>
  <c r="BE26" i="9" s="1"/>
  <c r="AS34" i="9"/>
  <c r="BE24" i="9"/>
  <c r="S36" i="19" s="1"/>
  <c r="AS33" i="9"/>
  <c r="BD25" i="9"/>
  <c r="BD24" i="9"/>
  <c r="D36" i="19" s="1"/>
  <c r="AS25" i="9"/>
  <c r="AS22" i="9"/>
  <c r="AW22" i="9"/>
  <c r="BE25" i="9" s="1"/>
  <c r="AS30" i="9"/>
  <c r="AS31" i="9"/>
  <c r="AS26" i="9"/>
  <c r="AS28" i="9"/>
  <c r="AS29" i="9"/>
  <c r="AS27" i="9"/>
  <c r="AS11" i="9"/>
  <c r="AS7" i="9"/>
  <c r="AS9" i="9"/>
  <c r="AS18" i="9"/>
  <c r="AS19" i="9"/>
  <c r="AS14" i="9"/>
  <c r="AS20" i="9"/>
  <c r="AS17" i="9"/>
  <c r="AS8" i="9"/>
  <c r="AW21" i="9"/>
  <c r="AS21" i="9"/>
  <c r="AH14" i="9"/>
  <c r="AI14" i="9" s="1"/>
  <c r="N18" i="9"/>
  <c r="N14" i="9"/>
  <c r="N20" i="9"/>
  <c r="N16" i="9"/>
  <c r="AH4" i="9"/>
  <c r="AI4" i="9" s="1"/>
  <c r="AJ20" i="9"/>
  <c r="AI20" i="9"/>
  <c r="X18" i="9"/>
  <c r="AH18" i="9"/>
  <c r="AI16" i="9"/>
  <c r="X20" i="9"/>
  <c r="X16" i="9"/>
  <c r="X14" i="9"/>
  <c r="X12" i="9"/>
  <c r="O4" i="9"/>
  <c r="P4" i="9"/>
  <c r="AS5" i="9"/>
  <c r="X10" i="9"/>
  <c r="Z10" i="9" s="1"/>
  <c r="N10" i="9"/>
  <c r="U21" i="9"/>
  <c r="V21" i="9" s="1"/>
  <c r="U8" i="9"/>
  <c r="V8" i="9" s="1"/>
  <c r="X11" i="9"/>
  <c r="Z11" i="9" s="1"/>
  <c r="U6" i="9"/>
  <c r="V6" i="9" s="1"/>
  <c r="X4" i="9"/>
  <c r="Z4" i="9" s="1"/>
  <c r="X22" i="9"/>
  <c r="Z22" i="9" s="1"/>
  <c r="U5" i="9"/>
  <c r="V5" i="9" s="1"/>
  <c r="X5" i="9"/>
  <c r="Z5" i="9" s="1"/>
  <c r="X6" i="9"/>
  <c r="X7" i="9"/>
  <c r="Z7" i="9" s="1"/>
  <c r="X8" i="9"/>
  <c r="Z8" i="9" s="1"/>
  <c r="AH17" i="9"/>
  <c r="AH19" i="9"/>
  <c r="U9" i="9"/>
  <c r="V9" i="9" s="1"/>
  <c r="AH15" i="9"/>
  <c r="X9" i="9"/>
  <c r="AH21" i="9"/>
  <c r="AH13" i="9"/>
  <c r="X21" i="9"/>
  <c r="Z21" i="9" s="1"/>
  <c r="X17" i="9"/>
  <c r="Z17" i="9" s="1"/>
  <c r="X13" i="9"/>
  <c r="Z13" i="9" s="1"/>
  <c r="X15" i="9"/>
  <c r="Z15" i="9" s="1"/>
  <c r="X19" i="9"/>
  <c r="Z19" i="9" s="1"/>
  <c r="AE18" i="9"/>
  <c r="AF18" i="9"/>
  <c r="AG18" i="9" s="1"/>
  <c r="AC24" i="5" s="1"/>
  <c r="AE14" i="9"/>
  <c r="AF14" i="9"/>
  <c r="AE16" i="9"/>
  <c r="AF16" i="9"/>
  <c r="AG16" i="9" s="1"/>
  <c r="AC22" i="5" s="1"/>
  <c r="AE22" i="9"/>
  <c r="AF22" i="9"/>
  <c r="AG22" i="9" s="1"/>
  <c r="AC28" i="5" s="1"/>
  <c r="AE9" i="9"/>
  <c r="AF9" i="9"/>
  <c r="AG9" i="9" s="1"/>
  <c r="AC15" i="5" s="1"/>
  <c r="AE12" i="9"/>
  <c r="AF12" i="9"/>
  <c r="AG12" i="9" s="1"/>
  <c r="AC18" i="5" s="1"/>
  <c r="AE7" i="9"/>
  <c r="AF7" i="9"/>
  <c r="AG7" i="9" s="1"/>
  <c r="AC13" i="5" s="1"/>
  <c r="AE20" i="9"/>
  <c r="AF20" i="9"/>
  <c r="AG20" i="9" s="1"/>
  <c r="AC26" i="5" s="1"/>
  <c r="AF15" i="9"/>
  <c r="AF19" i="9"/>
  <c r="AE5" i="9"/>
  <c r="AF5" i="9"/>
  <c r="AG5" i="9" s="1"/>
  <c r="AC11" i="5" s="1"/>
  <c r="AF17" i="9"/>
  <c r="AE6" i="9"/>
  <c r="AF6" i="9"/>
  <c r="AG6" i="9" s="1"/>
  <c r="AC12" i="5" s="1"/>
  <c r="AF13" i="9"/>
  <c r="AF10" i="9"/>
  <c r="AG10" i="9" s="1"/>
  <c r="AC16" i="5" s="1"/>
  <c r="AE10" i="9"/>
  <c r="AE11" i="9"/>
  <c r="AF11" i="9"/>
  <c r="AG11" i="9" s="1"/>
  <c r="AC17" i="5" s="1"/>
  <c r="AE21" i="9"/>
  <c r="AF21" i="9"/>
  <c r="AG21" i="9" s="1"/>
  <c r="AC27" i="5" s="1"/>
  <c r="AE8" i="9"/>
  <c r="AF8" i="9"/>
  <c r="AG8" i="9" s="1"/>
  <c r="AC14" i="5" s="1"/>
  <c r="R20" i="9"/>
  <c r="W20" i="9" s="1"/>
  <c r="AB26" i="5" s="1"/>
  <c r="R19" i="9"/>
  <c r="R5" i="9"/>
  <c r="W5" i="9" s="1"/>
  <c r="AB11" i="5" s="1"/>
  <c r="R18" i="9"/>
  <c r="W18" i="9" s="1"/>
  <c r="AB24" i="5" s="1"/>
  <c r="R7" i="9"/>
  <c r="R8" i="9"/>
  <c r="R13" i="9"/>
  <c r="R21" i="9"/>
  <c r="R15" i="9"/>
  <c r="R16" i="9"/>
  <c r="W16" i="9" s="1"/>
  <c r="AB22" i="5" s="1"/>
  <c r="R10" i="9"/>
  <c r="W10" i="9" s="1"/>
  <c r="AB16" i="5" s="1"/>
  <c r="R6" i="9"/>
  <c r="R22" i="9"/>
  <c r="R12" i="9"/>
  <c r="W12" i="9" s="1"/>
  <c r="AB18" i="5" s="1"/>
  <c r="R17" i="9"/>
  <c r="R9" i="9"/>
  <c r="R11" i="9"/>
  <c r="R14" i="9"/>
  <c r="W14" i="9" s="1"/>
  <c r="AB20" i="5" s="1"/>
  <c r="U17" i="9"/>
  <c r="V17" i="9" s="1"/>
  <c r="AE17" i="9" s="1"/>
  <c r="U22" i="9"/>
  <c r="V22" i="9" s="1"/>
  <c r="U15" i="9"/>
  <c r="V15" i="9" s="1"/>
  <c r="AE15" i="9" s="1"/>
  <c r="U11" i="9"/>
  <c r="V11" i="9" s="1"/>
  <c r="U19" i="9"/>
  <c r="V19" i="9" s="1"/>
  <c r="AE19" i="9" s="1"/>
  <c r="U13" i="9"/>
  <c r="V13" i="9" s="1"/>
  <c r="AE13" i="9" s="1"/>
  <c r="U7" i="9"/>
  <c r="V7" i="9" s="1"/>
  <c r="N8" i="9"/>
  <c r="N4" i="9"/>
  <c r="N9" i="9"/>
  <c r="N5" i="9"/>
  <c r="N22" i="9"/>
  <c r="N17" i="9"/>
  <c r="N15" i="9"/>
  <c r="N19" i="9"/>
  <c r="N21" i="9"/>
  <c r="N7" i="9"/>
  <c r="N13" i="9"/>
  <c r="N6" i="9"/>
  <c r="N11" i="9"/>
  <c r="AS4" i="9"/>
  <c r="AS6" i="9"/>
  <c r="BA6" i="9"/>
  <c r="BA7" i="9"/>
  <c r="BA4" i="9"/>
  <c r="BA5" i="9"/>
  <c r="AR37" i="9"/>
  <c r="AS37" i="9" s="1"/>
  <c r="BE12" i="9" s="1"/>
  <c r="F25" i="19" s="1"/>
  <c r="BA12" i="9"/>
  <c r="D34" i="11" l="1"/>
  <c r="D40" i="1" s="1"/>
  <c r="D38" i="19"/>
  <c r="I38" i="19"/>
  <c r="S38" i="19"/>
  <c r="F38" i="19"/>
  <c r="N38" i="19"/>
  <c r="X38" i="19"/>
  <c r="F34" i="11"/>
  <c r="E40" i="1" s="1"/>
  <c r="Z38" i="19"/>
  <c r="K38" i="19"/>
  <c r="U38" i="19"/>
  <c r="P38" i="19"/>
  <c r="D39" i="19"/>
  <c r="D35" i="11"/>
  <c r="D41" i="1" s="1"/>
  <c r="X39" i="19"/>
  <c r="I39" i="19"/>
  <c r="F39" i="19"/>
  <c r="N39" i="19"/>
  <c r="S39" i="19"/>
  <c r="F35" i="11"/>
  <c r="E41" i="1" s="1"/>
  <c r="K39" i="19"/>
  <c r="Z39" i="19"/>
  <c r="U39" i="19"/>
  <c r="P39" i="19"/>
  <c r="F32" i="11"/>
  <c r="E38" i="1" s="1"/>
  <c r="S37" i="19"/>
  <c r="N37" i="19"/>
  <c r="I37" i="19"/>
  <c r="F37" i="19"/>
  <c r="F33" i="11"/>
  <c r="E39" i="1" s="1"/>
  <c r="X37" i="19"/>
  <c r="D33" i="11"/>
  <c r="D39" i="1" s="1"/>
  <c r="D37" i="19"/>
  <c r="I36" i="19"/>
  <c r="F36" i="19"/>
  <c r="U36" i="19" s="1"/>
  <c r="D32" i="11"/>
  <c r="D38" i="1" s="1"/>
  <c r="X36" i="19"/>
  <c r="N36" i="19"/>
  <c r="AU24" i="9"/>
  <c r="AU23" i="9"/>
  <c r="AU33" i="9"/>
  <c r="AU32" i="9"/>
  <c r="AU34" i="9"/>
  <c r="AU31" i="9"/>
  <c r="AU27" i="9"/>
  <c r="AU22" i="9"/>
  <c r="AU26" i="9"/>
  <c r="AU28" i="9"/>
  <c r="AU30" i="9"/>
  <c r="AU25" i="9"/>
  <c r="AU29" i="9"/>
  <c r="R4" i="9"/>
  <c r="T4" i="9"/>
  <c r="F21" i="11"/>
  <c r="E29" i="1" s="1"/>
  <c r="U4" i="9"/>
  <c r="V4" i="9" s="1"/>
  <c r="AJ4" i="9"/>
  <c r="AU10" i="9"/>
  <c r="AU9" i="9"/>
  <c r="AU8" i="9"/>
  <c r="AU7" i="9"/>
  <c r="AU20" i="9"/>
  <c r="AU18" i="9"/>
  <c r="AU17" i="9"/>
  <c r="AU19" i="9"/>
  <c r="AU21" i="9"/>
  <c r="AU13" i="9"/>
  <c r="AU15" i="9"/>
  <c r="AU12" i="9"/>
  <c r="AU16" i="9"/>
  <c r="AU14" i="9"/>
  <c r="AU11" i="9"/>
  <c r="AJ14" i="9"/>
  <c r="W21" i="9"/>
  <c r="AB27" i="5" s="1"/>
  <c r="AG14" i="9"/>
  <c r="AC20" i="5" s="1"/>
  <c r="AA10" i="9"/>
  <c r="AA5" i="9"/>
  <c r="AA12" i="9"/>
  <c r="AL16" i="9"/>
  <c r="AM16" i="9" s="1"/>
  <c r="AN16" i="9" s="1"/>
  <c r="Z20" i="9"/>
  <c r="Y20" i="9"/>
  <c r="AK18" i="9"/>
  <c r="Z16" i="9"/>
  <c r="Y16" i="9"/>
  <c r="AI18" i="9"/>
  <c r="AJ18" i="9"/>
  <c r="AL20" i="9"/>
  <c r="AM20" i="9" s="1"/>
  <c r="AN20" i="9" s="1"/>
  <c r="AK20" i="9"/>
  <c r="AA16" i="9"/>
  <c r="Z12" i="9"/>
  <c r="Y12" i="9"/>
  <c r="AA18" i="9"/>
  <c r="AK16" i="9"/>
  <c r="AA14" i="9"/>
  <c r="Z18" i="9"/>
  <c r="Y18" i="9"/>
  <c r="Y14" i="9"/>
  <c r="Z14" i="9"/>
  <c r="AA20" i="9"/>
  <c r="AE4" i="9"/>
  <c r="AF4" i="9"/>
  <c r="Y22" i="9"/>
  <c r="AG13" i="9"/>
  <c r="Y10" i="9"/>
  <c r="AB10" i="9" s="1"/>
  <c r="AC10" i="9" s="1"/>
  <c r="AD10" i="9" s="1"/>
  <c r="Y5" i="9"/>
  <c r="AB5" i="9" s="1"/>
  <c r="AC5" i="9" s="1"/>
  <c r="AD5" i="9" s="1"/>
  <c r="Y4" i="9"/>
  <c r="Y11" i="9"/>
  <c r="AK21" i="9"/>
  <c r="Y21" i="9"/>
  <c r="AG15" i="9"/>
  <c r="AC21" i="5" s="1"/>
  <c r="AI19" i="9"/>
  <c r="AJ19" i="9"/>
  <c r="Y7" i="9"/>
  <c r="AI17" i="9"/>
  <c r="AJ17" i="9"/>
  <c r="AI13" i="9"/>
  <c r="AJ13" i="9"/>
  <c r="AI21" i="9"/>
  <c r="AJ21" i="9"/>
  <c r="Y6" i="9"/>
  <c r="Z6" i="9"/>
  <c r="Z9" i="9"/>
  <c r="Y8" i="9"/>
  <c r="AI15" i="9"/>
  <c r="AJ15" i="9"/>
  <c r="Y9" i="9"/>
  <c r="AG19" i="9"/>
  <c r="AC25" i="5" s="1"/>
  <c r="Y17" i="9"/>
  <c r="AG17" i="9"/>
  <c r="AC23" i="5" s="1"/>
  <c r="Y19" i="9"/>
  <c r="Y15" i="9"/>
  <c r="Y13" i="9"/>
  <c r="W15" i="9"/>
  <c r="AB21" i="5" s="1"/>
  <c r="W17" i="9"/>
  <c r="AB23" i="5" s="1"/>
  <c r="W22" i="9"/>
  <c r="AB28" i="5" s="1"/>
  <c r="W6" i="9"/>
  <c r="AB12" i="5" s="1"/>
  <c r="W8" i="9"/>
  <c r="AB14" i="5" s="1"/>
  <c r="W11" i="9"/>
  <c r="AB17" i="5" s="1"/>
  <c r="W9" i="9"/>
  <c r="AB15" i="5" s="1"/>
  <c r="W7" i="9"/>
  <c r="AB13" i="5" s="1"/>
  <c r="W13" i="9"/>
  <c r="AB19" i="5" s="1"/>
  <c r="W19" i="9"/>
  <c r="AB25" i="5" s="1"/>
  <c r="BA9" i="9"/>
  <c r="BA10" i="9" s="1"/>
  <c r="BD12" i="9"/>
  <c r="D25" i="19" s="1"/>
  <c r="BA13" i="9"/>
  <c r="AU6" i="9"/>
  <c r="AU4" i="9"/>
  <c r="AU5" i="9"/>
  <c r="V38" i="19" l="1"/>
  <c r="L38" i="19"/>
  <c r="Q38" i="19"/>
  <c r="AA38" i="19"/>
  <c r="Q39" i="19"/>
  <c r="V39" i="19"/>
  <c r="L39" i="19"/>
  <c r="AA39" i="19"/>
  <c r="U37" i="19"/>
  <c r="K37" i="19"/>
  <c r="Z37" i="19"/>
  <c r="AA36" i="19"/>
  <c r="Q36" i="19"/>
  <c r="K36" i="19"/>
  <c r="V36" i="19"/>
  <c r="L36" i="19"/>
  <c r="V37" i="19"/>
  <c r="AA37" i="19"/>
  <c r="Q37" i="19"/>
  <c r="L37" i="19"/>
  <c r="P37" i="19"/>
  <c r="P36" i="19"/>
  <c r="Z36" i="19"/>
  <c r="AK13" i="9"/>
  <c r="AC19" i="5"/>
  <c r="W4" i="9"/>
  <c r="AA4" i="9" s="1"/>
  <c r="D21" i="11"/>
  <c r="D29" i="1" s="1"/>
  <c r="AG4" i="9"/>
  <c r="AL4" i="9" s="1"/>
  <c r="AM4" i="9" s="1"/>
  <c r="AN4" i="9" s="1"/>
  <c r="AA21" i="9"/>
  <c r="AB21" i="9"/>
  <c r="AC21" i="9" s="1"/>
  <c r="AD21" i="9" s="1"/>
  <c r="AL14" i="9"/>
  <c r="AM14" i="9" s="1"/>
  <c r="AN14" i="9" s="1"/>
  <c r="AK14" i="9"/>
  <c r="AB14" i="9"/>
  <c r="AC14" i="9" s="1"/>
  <c r="AD14" i="9" s="1"/>
  <c r="AA22" i="9"/>
  <c r="AA19" i="9"/>
  <c r="AA7" i="9"/>
  <c r="AA17" i="9"/>
  <c r="AA9" i="9"/>
  <c r="AA15" i="9"/>
  <c r="AA8" i="9"/>
  <c r="AB16" i="9"/>
  <c r="AC16" i="9" s="1"/>
  <c r="AD16" i="9" s="1"/>
  <c r="AB20" i="9"/>
  <c r="AC20" i="9" s="1"/>
  <c r="AD20" i="9" s="1"/>
  <c r="AL18" i="9"/>
  <c r="AM18" i="9" s="1"/>
  <c r="AN18" i="9" s="1"/>
  <c r="AB12" i="9"/>
  <c r="AC12" i="9" s="1"/>
  <c r="AD12" i="9" s="1"/>
  <c r="AB18" i="9"/>
  <c r="AC18" i="9" s="1"/>
  <c r="AD18" i="9" s="1"/>
  <c r="BC16" i="9"/>
  <c r="C27" i="19" s="1"/>
  <c r="AY4" i="9"/>
  <c r="BF4" i="9" s="1"/>
  <c r="BG4" i="9" s="1"/>
  <c r="AY6" i="9"/>
  <c r="BF6" i="9" s="1"/>
  <c r="BG6" i="9" s="1"/>
  <c r="AY7" i="9"/>
  <c r="BF7" i="9" s="1"/>
  <c r="BG7" i="9" s="1"/>
  <c r="AY5" i="9"/>
  <c r="BF5" i="9" s="1"/>
  <c r="BG5" i="9" s="1"/>
  <c r="AL21" i="9"/>
  <c r="AM21" i="9" s="1"/>
  <c r="AN21" i="9" s="1"/>
  <c r="AV20" i="9" s="1"/>
  <c r="BD23" i="9" s="1"/>
  <c r="AL15" i="9"/>
  <c r="AM15" i="9" s="1"/>
  <c r="AN15" i="9" s="1"/>
  <c r="AK15" i="9"/>
  <c r="AB19" i="9"/>
  <c r="AC19" i="9" s="1"/>
  <c r="AD19" i="9" s="1"/>
  <c r="AK17" i="9"/>
  <c r="AL17" i="9"/>
  <c r="AM17" i="9" s="1"/>
  <c r="AN17" i="9" s="1"/>
  <c r="AV18" i="9" s="1"/>
  <c r="BD21" i="9" s="1"/>
  <c r="AK19" i="9"/>
  <c r="AB13" i="9"/>
  <c r="AC13" i="9" s="1"/>
  <c r="AD13" i="9" s="1"/>
  <c r="AB6" i="9"/>
  <c r="AC6" i="9" s="1"/>
  <c r="AD6" i="9" s="1"/>
  <c r="AB15" i="9"/>
  <c r="AC15" i="9" s="1"/>
  <c r="AD15" i="9" s="1"/>
  <c r="AB7" i="9"/>
  <c r="AC7" i="9" s="1"/>
  <c r="AD7" i="9" s="1"/>
  <c r="AL19" i="9"/>
  <c r="AM19" i="9" s="1"/>
  <c r="AN19" i="9" s="1"/>
  <c r="AV19" i="9" s="1"/>
  <c r="BD22" i="9" s="1"/>
  <c r="AB8" i="9"/>
  <c r="AC8" i="9" s="1"/>
  <c r="AD8" i="9" s="1"/>
  <c r="AL13" i="9"/>
  <c r="AM13" i="9" s="1"/>
  <c r="AN13" i="9" s="1"/>
  <c r="AB17" i="9"/>
  <c r="AC17" i="9" s="1"/>
  <c r="AD17" i="9" s="1"/>
  <c r="AT18" i="9" s="1"/>
  <c r="AA6" i="9"/>
  <c r="AB9" i="9"/>
  <c r="AC9" i="9" s="1"/>
  <c r="AD9" i="9" s="1"/>
  <c r="AA11" i="9"/>
  <c r="AB11" i="9"/>
  <c r="AC11" i="9" s="1"/>
  <c r="AD11" i="9" s="1"/>
  <c r="AT14" i="9" s="1"/>
  <c r="AA13" i="9"/>
  <c r="AB22" i="9"/>
  <c r="AC22" i="9" s="1"/>
  <c r="AD22" i="9" s="1"/>
  <c r="AB4" i="9" l="1"/>
  <c r="AC4" i="9" s="1"/>
  <c r="AD4" i="9" s="1"/>
  <c r="AT19" i="9"/>
  <c r="BG8" i="9"/>
  <c r="BD6" i="9"/>
  <c r="AT8" i="9"/>
  <c r="AB10" i="5"/>
  <c r="AT7" i="9"/>
  <c r="AT9" i="9"/>
  <c r="AT20" i="9"/>
  <c r="AW20" i="9"/>
  <c r="BE23" i="9" s="1"/>
  <c r="AW19" i="9"/>
  <c r="BE22" i="9" s="1"/>
  <c r="D34" i="19"/>
  <c r="AW18" i="9"/>
  <c r="BE21" i="9" s="1"/>
  <c r="D33" i="19"/>
  <c r="AK4" i="9"/>
  <c r="AC10" i="5"/>
  <c r="AV17" i="9"/>
  <c r="BD20" i="9" s="1"/>
  <c r="AT17" i="9"/>
  <c r="AT5" i="9"/>
  <c r="C23" i="11"/>
  <c r="BE17" i="9"/>
  <c r="F26" i="19" s="1"/>
  <c r="BD17" i="9"/>
  <c r="D26" i="19" s="1"/>
  <c r="F29" i="11" l="1"/>
  <c r="E35" i="1" s="1"/>
  <c r="F34" i="19"/>
  <c r="D35" i="19"/>
  <c r="D31" i="11"/>
  <c r="D37" i="1" s="1"/>
  <c r="F35" i="19"/>
  <c r="F31" i="11"/>
  <c r="E37" i="1" s="1"/>
  <c r="D18" i="11"/>
  <c r="AW17" i="9"/>
  <c r="BE20" i="9" s="1"/>
  <c r="D32" i="19"/>
  <c r="D22" i="11"/>
  <c r="D30" i="1" s="1"/>
  <c r="F22" i="11"/>
  <c r="E30" i="1" s="1"/>
  <c r="D30" i="11"/>
  <c r="D36" i="1" s="1"/>
  <c r="F30" i="11"/>
  <c r="E36" i="1" s="1"/>
  <c r="D29" i="11"/>
  <c r="D35" i="1" s="1"/>
  <c r="AT6" i="9"/>
  <c r="H34" i="11" l="1"/>
  <c r="F40" i="1" s="1"/>
  <c r="H35" i="11"/>
  <c r="F41" i="1" s="1"/>
  <c r="H33" i="11"/>
  <c r="F39" i="1" s="1"/>
  <c r="H32" i="11"/>
  <c r="F38" i="1" s="1"/>
  <c r="F33" i="19"/>
  <c r="F32" i="19"/>
  <c r="H31" i="11"/>
  <c r="F37" i="1" s="1"/>
  <c r="H24" i="11"/>
  <c r="K24" i="11" s="1"/>
  <c r="B36" i="11"/>
  <c r="H29" i="11"/>
  <c r="F35" i="1" s="1"/>
  <c r="D28" i="11"/>
  <c r="D34" i="1" s="1"/>
  <c r="H30" i="11"/>
  <c r="F36" i="1" s="1"/>
  <c r="H21" i="11"/>
  <c r="H22" i="11"/>
  <c r="H26" i="11"/>
  <c r="H27" i="11"/>
  <c r="H28" i="11"/>
  <c r="F34" i="1" s="1"/>
  <c r="AT37" i="9"/>
  <c r="AW37" i="9" s="1"/>
  <c r="BE13" i="9" s="1"/>
  <c r="F30" i="19" s="1"/>
  <c r="J34" i="11" l="1"/>
  <c r="K34" i="11"/>
  <c r="G40" i="1" s="1"/>
  <c r="J32" i="11"/>
  <c r="K32" i="11"/>
  <c r="G38" i="1" s="1"/>
  <c r="K33" i="11"/>
  <c r="G39" i="1" s="1"/>
  <c r="J33" i="11"/>
  <c r="J35" i="11"/>
  <c r="K35" i="11"/>
  <c r="G41" i="1" s="1"/>
  <c r="F28" i="11"/>
  <c r="E34" i="1" s="1"/>
  <c r="K31" i="11"/>
  <c r="G37" i="1" s="1"/>
  <c r="J31" i="11"/>
  <c r="I32" i="19"/>
  <c r="I33" i="19"/>
  <c r="I35" i="19"/>
  <c r="I34" i="19"/>
  <c r="I26" i="19"/>
  <c r="L26" i="19" s="1"/>
  <c r="L25" i="19"/>
  <c r="I31" i="19"/>
  <c r="I30" i="19"/>
  <c r="L30" i="19" s="1"/>
  <c r="F29" i="1"/>
  <c r="J21" i="11"/>
  <c r="K21" i="11"/>
  <c r="G29" i="1" s="1"/>
  <c r="F33" i="1"/>
  <c r="F32" i="1"/>
  <c r="J30" i="11"/>
  <c r="F30" i="1"/>
  <c r="J22" i="11"/>
  <c r="J29" i="11"/>
  <c r="K29" i="11"/>
  <c r="G35" i="1" s="1"/>
  <c r="K30" i="11"/>
  <c r="G36" i="1" s="1"/>
  <c r="K22" i="11"/>
  <c r="G30" i="1" s="1"/>
  <c r="F26" i="11"/>
  <c r="K26" i="11" s="1"/>
  <c r="G32" i="1" s="1"/>
  <c r="BD13" i="9"/>
  <c r="J28" i="11" l="1"/>
  <c r="K28" i="11"/>
  <c r="G34" i="1" s="1"/>
  <c r="D31" i="19"/>
  <c r="D30" i="19"/>
  <c r="J26" i="11"/>
  <c r="K33" i="19"/>
  <c r="L33" i="19"/>
  <c r="L32" i="19"/>
  <c r="K32" i="19"/>
  <c r="K34" i="19"/>
  <c r="L34" i="19"/>
  <c r="L35" i="19"/>
  <c r="K35" i="19"/>
  <c r="N33" i="19"/>
  <c r="N32" i="19"/>
  <c r="N35" i="19"/>
  <c r="N34" i="19"/>
  <c r="N30" i="19"/>
  <c r="N31" i="19"/>
  <c r="N26" i="19"/>
  <c r="N25" i="19"/>
  <c r="K25" i="19"/>
  <c r="K30" i="19"/>
  <c r="K26" i="19"/>
  <c r="E32" i="1"/>
  <c r="D26" i="11"/>
  <c r="D32" i="1" s="1"/>
  <c r="BD9" i="9"/>
  <c r="F31" i="19" s="1"/>
  <c r="L31" i="19" s="1"/>
  <c r="D27" i="11"/>
  <c r="D33" i="1" s="1"/>
  <c r="K31" i="19" l="1"/>
  <c r="Q31" i="19"/>
  <c r="P31" i="19"/>
  <c r="P30" i="19"/>
  <c r="Q30" i="19"/>
  <c r="Q26" i="19"/>
  <c r="P26" i="19"/>
  <c r="P34" i="19"/>
  <c r="Q34" i="19"/>
  <c r="P35" i="19"/>
  <c r="Q35" i="19"/>
  <c r="P25" i="19"/>
  <c r="Q25" i="19"/>
  <c r="P32" i="19"/>
  <c r="Q32" i="19"/>
  <c r="P33" i="19"/>
  <c r="Q33" i="19"/>
  <c r="S34" i="19"/>
  <c r="S30" i="19"/>
  <c r="S33" i="19"/>
  <c r="S35" i="19"/>
  <c r="S31" i="19"/>
  <c r="S32" i="19"/>
  <c r="S26" i="19"/>
  <c r="S25" i="19"/>
  <c r="F27" i="11"/>
  <c r="K27" i="11" l="1"/>
  <c r="G33" i="1" s="1"/>
  <c r="J27" i="11"/>
  <c r="U31" i="19"/>
  <c r="V31" i="19"/>
  <c r="V26" i="19"/>
  <c r="U26" i="19"/>
  <c r="U32" i="19"/>
  <c r="V32" i="19"/>
  <c r="V25" i="19"/>
  <c r="U25" i="19"/>
  <c r="V30" i="19"/>
  <c r="U30" i="19"/>
  <c r="U35" i="19"/>
  <c r="V35" i="19"/>
  <c r="U33" i="19"/>
  <c r="V33" i="19"/>
  <c r="V34" i="19"/>
  <c r="U34" i="19"/>
  <c r="X35" i="19"/>
  <c r="X31" i="19"/>
  <c r="X34" i="19"/>
  <c r="X30" i="19"/>
  <c r="X33" i="19"/>
  <c r="X32" i="19"/>
  <c r="X25" i="19"/>
  <c r="X26" i="19"/>
  <c r="E33" i="1"/>
  <c r="AA32" i="19" l="1"/>
  <c r="Z32" i="19"/>
  <c r="AA25" i="19"/>
  <c r="Z25" i="19"/>
  <c r="Z33" i="19"/>
  <c r="AA33" i="19"/>
  <c r="AA30" i="19"/>
  <c r="Z30" i="19"/>
  <c r="Z34" i="19"/>
  <c r="AA34" i="19"/>
  <c r="Z31" i="19"/>
  <c r="AA31" i="19"/>
  <c r="Z26" i="19"/>
  <c r="AA26" i="19"/>
  <c r="AA35" i="19"/>
  <c r="Z3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Tessa</author>
  </authors>
  <commentList>
    <comment ref="C5" authorId="0" shapeId="0" xr:uid="{3BA80F74-DE52-459E-AB94-F95A6E566DA2}">
      <text>
        <r>
          <rPr>
            <sz val="9"/>
            <color indexed="81"/>
            <rFont val="Tahoma"/>
            <family val="2"/>
          </rPr>
          <t>Gross Internal Area in accordance with the Code of Measuring Practice (RICS)</t>
        </r>
      </text>
    </comment>
    <comment ref="D5" authorId="0" shapeId="0" xr:uid="{9F557870-C146-4C8F-BA0D-2C77D62245F0}">
      <text>
        <r>
          <rPr>
            <sz val="9"/>
            <color indexed="81"/>
            <rFont val="Tahoma"/>
            <family val="2"/>
          </rPr>
          <t>See USER GUIDE Step 3</t>
        </r>
      </text>
    </comment>
    <comment ref="C6" authorId="0" shapeId="0" xr:uid="{AD1EDDC3-5DB9-48FE-B3BC-912FD3CEA0D9}">
      <text>
        <r>
          <rPr>
            <sz val="9"/>
            <color indexed="81"/>
            <rFont val="Tahoma"/>
            <family val="2"/>
          </rPr>
          <t>Cross-ventilation is the ability to ventilate using openings on opposite facades of a dwelling. See USER GUIDE Box 1 for further information.</t>
        </r>
      </text>
    </comment>
    <comment ref="D6" authorId="0" shapeId="0" xr:uid="{3365182B-516D-4722-A410-302F03013192}">
      <text>
        <r>
          <rPr>
            <sz val="9"/>
            <color indexed="81"/>
            <rFont val="Tahoma"/>
            <family val="2"/>
          </rPr>
          <t>See USER GUIDE Step 4</t>
        </r>
      </text>
    </comment>
    <comment ref="B9" authorId="0" shapeId="0" xr:uid="{3D4B7FFC-54AD-4CB3-B48D-241542080343}">
      <text>
        <r>
          <rPr>
            <sz val="9"/>
            <color indexed="81"/>
            <rFont val="Tahoma"/>
            <family val="2"/>
          </rPr>
          <t xml:space="preserve">See USER GUIDE Step 6
</t>
        </r>
      </text>
    </comment>
    <comment ref="C9" authorId="0" shapeId="0" xr:uid="{74E01068-AD25-4BC2-82C0-77A5CE51E161}">
      <text>
        <r>
          <rPr>
            <sz val="9"/>
            <color indexed="81"/>
            <rFont val="Tahoma"/>
            <family val="2"/>
          </rPr>
          <t xml:space="preserve">See USER GUIDE Step 6
</t>
        </r>
      </text>
    </comment>
    <comment ref="D9" authorId="0" shapeId="0" xr:uid="{C68EB902-2DE4-45C7-AC9D-214E4A246451}">
      <text>
        <r>
          <rPr>
            <sz val="9"/>
            <color indexed="81"/>
            <rFont val="Tahoma"/>
            <family val="2"/>
          </rPr>
          <t>Note that for dual activity rooms, the room depth is caped at 4.5m from the glazed facade.
See USER GUIDE Step 7 and Box 3 for details.</t>
        </r>
      </text>
    </comment>
    <comment ref="E9" authorId="0" shapeId="0" xr:uid="{E6B84628-C06B-4F48-812F-27AA7905BBD4}">
      <text>
        <r>
          <rPr>
            <sz val="9"/>
            <color indexed="81"/>
            <rFont val="Tahoma"/>
            <family val="2"/>
          </rPr>
          <t>Each opening and non-opening section of each window needs to be recorded on a separate row. Feel free to use this column to help keep tabs on what you are inputting.
See also USER GUIDE Step 5 &amp; 8</t>
        </r>
      </text>
    </comment>
    <comment ref="F9" authorId="0" shapeId="0" xr:uid="{CEA5E40E-4EDF-41AA-8AD2-EE2371B4C674}">
      <text>
        <r>
          <rPr>
            <sz val="9"/>
            <color indexed="81"/>
            <rFont val="Tahoma"/>
            <family val="2"/>
          </rPr>
          <t>Each opening and non-opening section of each window needs to be recorded on a separate row. Feel free to use this column to help keep tabs on what you are inputting.
See also USER GUIDE Step 5 &amp; 8 &amp; Box 2</t>
        </r>
      </text>
    </comment>
    <comment ref="G9" authorId="0" shapeId="0" xr:uid="{19D978CF-D929-49C4-B91C-AA549347966A}">
      <text>
        <r>
          <rPr>
            <sz val="9"/>
            <color indexed="81"/>
            <rFont val="Tahoma"/>
            <family val="2"/>
          </rPr>
          <t xml:space="preserve">See USER GUIDE Step 8
</t>
        </r>
      </text>
    </comment>
    <comment ref="H9" authorId="0" shapeId="0" xr:uid="{B4699454-DD5F-4F7D-A8B2-D1D2039E3CE3}">
      <text>
        <r>
          <rPr>
            <sz val="9"/>
            <color indexed="81"/>
            <rFont val="Tahoma"/>
            <family val="2"/>
          </rPr>
          <t>This will allow the dwelling to be "turned" through the compass points depending on actual orientation on plot (which is an input on the RESULTS sheet).
See USER GUIDE Step 9 &amp; Box 4 for guidance.</t>
        </r>
      </text>
    </comment>
    <comment ref="I9" authorId="0" shapeId="0" xr:uid="{4E046715-96D9-4F9D-BD22-BD40718D1969}">
      <text>
        <r>
          <rPr>
            <sz val="9"/>
            <color indexed="81"/>
            <rFont val="Tahoma"/>
            <family val="2"/>
          </rPr>
          <t>For this to show an orientation, please enter correct orientation of house type plan 'clock face 6' on the site wide plan into RESULTS sheet cell H5.
See USER GUIDE Step 10 &amp; Box 4 &amp; Box 5 for details.</t>
        </r>
      </text>
    </comment>
    <comment ref="J9" authorId="0" shapeId="0" xr:uid="{57D97A84-BFA5-4023-B1C6-348FBD4B6B8F}">
      <text>
        <r>
          <rPr>
            <sz val="9"/>
            <color indexed="81"/>
            <rFont val="Tahoma"/>
            <family val="2"/>
          </rPr>
          <t xml:space="preserve">See USER GUIDE Step 12.
See USER GUIDE Box 8 for advice on how to input sash windows, and sliding or bifold windows and doors.
</t>
        </r>
      </text>
    </comment>
    <comment ref="K9" authorId="0" shapeId="0" xr:uid="{F116E3E2-B773-42B7-A02D-25376CDA6ECA}">
      <text>
        <r>
          <rPr>
            <sz val="9"/>
            <color rgb="FF000000"/>
            <rFont val="Tahoma"/>
            <family val="2"/>
          </rPr>
          <t>See USER GUIDE Step 12.
If 'yes' then for windows and rooflights minimum opening height applies or guarding required. See Part O Para 3.8 - 3.10 and Table 3.1</t>
        </r>
      </text>
    </comment>
    <comment ref="L9" authorId="0" shapeId="0" xr:uid="{32BD07F7-39E9-45FF-92A6-4D554E1E77B1}">
      <text>
        <r>
          <rPr>
            <sz val="9"/>
            <color indexed="81"/>
            <rFont val="Tahoma"/>
            <family val="2"/>
          </rPr>
          <t>Select whether you would like to enter glazing size by area or dimensions (width &amp; height)
See USER GUIDE Step 13</t>
        </r>
      </text>
    </comment>
    <comment ref="M9" authorId="0" shapeId="0" xr:uid="{E754A3F7-DE67-405D-94AA-FDA86499F164}">
      <text>
        <r>
          <rPr>
            <sz val="9"/>
            <color indexed="81"/>
            <rFont val="Tahoma"/>
            <family val="2"/>
          </rPr>
          <t>See USER GUIDE Step 14 &amp; Box 6</t>
        </r>
      </text>
    </comment>
    <comment ref="N9" authorId="0" shapeId="0" xr:uid="{1E4B5F58-F44B-4FEA-ACC2-20806F020E74}">
      <text>
        <r>
          <rPr>
            <sz val="9"/>
            <color indexed="81"/>
            <rFont val="Tahoma"/>
            <family val="2"/>
          </rPr>
          <t>See USER GUIDE Step 14 &amp; Box 6</t>
        </r>
      </text>
    </comment>
    <comment ref="O9" authorId="0" shapeId="0" xr:uid="{C850C436-5568-4F73-9AED-B71B7C86ED20}">
      <text>
        <r>
          <rPr>
            <sz val="9"/>
            <color indexed="81"/>
            <rFont val="Tahoma"/>
            <family val="2"/>
          </rPr>
          <t>See USER GUIDE Step 14 &amp; Box 6</t>
        </r>
      </text>
    </comment>
    <comment ref="P9" authorId="0" shapeId="0" xr:uid="{D431A4FB-5DC6-4A8F-B50B-E70C68A0799C}">
      <text>
        <r>
          <rPr>
            <sz val="9"/>
            <color indexed="81"/>
            <rFont val="Tahoma"/>
            <family val="2"/>
          </rPr>
          <t>See USER GUIDE Step 15 &amp; 16 &amp; Box 7</t>
        </r>
      </text>
    </comment>
    <comment ref="Q9" authorId="0" shapeId="0" xr:uid="{B7784A22-B688-4649-93B1-703DB35665B5}">
      <text>
        <r>
          <rPr>
            <sz val="9"/>
            <color indexed="81"/>
            <rFont val="Tahoma"/>
            <family val="2"/>
          </rPr>
          <t>See USER GUIDE Step 15 &amp; 16 &amp; Box 7</t>
        </r>
      </text>
    </comment>
    <comment ref="R9" authorId="0" shapeId="0" xr:uid="{76DC48C8-AF28-4F6C-9D83-EE3D2E95FC0A}">
      <text>
        <r>
          <rPr>
            <sz val="9"/>
            <color indexed="81"/>
            <rFont val="Tahoma"/>
            <family val="2"/>
          </rPr>
          <t>See USER GUIDE Step 17 &amp; Box 9
'easily accessible' is defined as one of the following:
- A window or doorway, any part of which is within 2m vertically of an accessible level surface, such as the ground or basement level, or an access boundary.
- A window within 2m vertically of a flat or sloping roof (with a pitch of less than 30 degrees) that is within 3.5m of ground level.
(see Part O Appendix A: Key Terms)</t>
        </r>
      </text>
    </comment>
    <comment ref="S9" authorId="0" shapeId="0" xr:uid="{72BBE56D-B296-4500-B7EA-B5940AA40A36}">
      <text>
        <r>
          <rPr>
            <sz val="9"/>
            <color indexed="81"/>
            <rFont val="Tahoma"/>
            <family val="2"/>
          </rPr>
          <t>See USER GUIDE Step 18 &amp; Box 10
Open windows can be made secure by using any of the following:
a. Fixed or lockable louvred shutters.
b. Fixed or lockable window grilles or railings. (see Part O Para 3.7)
In this spreadsheet we have assumed doors cannot be open at night if in GF or easily accessible bedroom.
If 'no' is selected, please enter daytime figures as indicated from column X</t>
        </r>
      </text>
    </comment>
    <comment ref="T9" authorId="0" shapeId="0" xr:uid="{50AE4DA5-D8F6-4EF4-935A-748BAD22C9B0}">
      <text>
        <r>
          <rPr>
            <sz val="9"/>
            <color indexed="81"/>
            <rFont val="Tahoma"/>
            <family val="2"/>
          </rPr>
          <t>See USER GUIDE Step 19 &amp; Box 11
This should be the perpendicular measurement from frame to sash at the window's widest opening point (see USER GUIDE Box 11) with the security measures in place, also taking into account the max 650mm reach criteria (Part O Para 3.9a) and any other restrictions to opening.</t>
        </r>
      </text>
    </comment>
    <comment ref="U9" authorId="0" shapeId="0" xr:uid="{DC1091AE-C65D-4A5D-BAB0-8BC5E60A90AE}">
      <text>
        <r>
          <rPr>
            <sz val="9"/>
            <color indexed="81"/>
            <rFont val="Tahoma"/>
            <family val="2"/>
          </rPr>
          <t>See USER GUIDE Step 19 &amp; Box 11
This should be the perpendicular measurement from frame to sash at the window's widest opening point (see USER GUIDE Box 11) with the security measures in place, also taking into account the max 650mm reach criteria (Part O Para 3.9a) and any other restrictions to opening.</t>
        </r>
      </text>
    </comment>
    <comment ref="V9" authorId="0" shapeId="0" xr:uid="{D857A211-5031-4C46-9E06-1C9F69A08C87}">
      <text>
        <r>
          <rPr>
            <sz val="9"/>
            <color indexed="81"/>
            <rFont val="Tahoma"/>
            <family val="2"/>
          </rPr>
          <t>See USER GUIDE Step 19 &amp; Box 13 &amp; Box 14
Night-time opening angle with the security measures in place, also taking into account the max 650mm reach criteria (Part O Para 3.9a) and any other restrictions to opening.</t>
        </r>
      </text>
    </comment>
    <comment ref="W9" authorId="0" shapeId="0" xr:uid="{13837AD1-C688-44F3-B6A2-D911C9593794}">
      <text>
        <r>
          <rPr>
            <sz val="9"/>
            <color indexed="81"/>
            <rFont val="Tahoma"/>
            <family val="2"/>
          </rPr>
          <t>See USER GUIDE Step 19 &amp; Box 13 &amp; Box 14
Daytime opening angle taking into account the max 650mm reach criteria (Part O Para 3.9a) and any other restrictions to opening.</t>
        </r>
      </text>
    </comment>
    <comment ref="X9" authorId="0" shapeId="0" xr:uid="{1A9A245D-6442-4E21-953C-5CEDDF46E3B2}">
      <text>
        <r>
          <rPr>
            <sz val="9"/>
            <color indexed="81"/>
            <rFont val="Tahoma"/>
            <family val="2"/>
          </rPr>
          <t>See USER GUIDE Step 20
e.g. 100mm restrictor on window opening.</t>
        </r>
      </text>
    </comment>
    <comment ref="Y9" authorId="0" shapeId="0" xr:uid="{A1DAF2E4-CA07-4797-8DB3-77E9A971076A}">
      <text>
        <r>
          <rPr>
            <sz val="9"/>
            <color indexed="81"/>
            <rFont val="Tahoma"/>
            <family val="2"/>
          </rPr>
          <t>See USER GUIDE Step 21 &amp; Box 12
This should be the perpendicular measurement from the window frame to the inside edge of the open sash with the restrictor in place (see USER GUIDE Box 12).</t>
        </r>
      </text>
    </comment>
    <comment ref="Z9" authorId="0" shapeId="0" xr:uid="{6A44D122-F416-4B15-BDD0-A92F6AFA1265}">
      <text>
        <r>
          <rPr>
            <sz val="9"/>
            <color indexed="81"/>
            <rFont val="Tahoma"/>
            <family val="2"/>
          </rPr>
          <t>See USER GUIDE Step 22 &amp; Box 12 for diagram</t>
        </r>
      </text>
    </comment>
    <comment ref="AA9" authorId="0" shapeId="0" xr:uid="{C3F5C866-DF2B-4D13-A31D-4A5979B0E6CA}">
      <text>
        <r>
          <rPr>
            <sz val="9"/>
            <color indexed="81"/>
            <rFont val="Tahoma"/>
            <family val="2"/>
          </rPr>
          <t>See USER GUIDE Step 23 &amp; Box 13 &amp; Box 14
For rooflights, opening angle taking into account the max 650mm reach criteria (Part O Para 3.9a) and any other restrictions to opening - See USER GUIDE Box 13.
For inward opening window sash, opening angle taking into account any restrictions to window opening - See USER GUIDE Box 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Tessa</author>
  </authors>
  <commentList>
    <comment ref="C3" authorId="0" shapeId="0" xr:uid="{28F81B92-F45C-448D-B251-AC503608770B}">
      <text>
        <r>
          <rPr>
            <sz val="9"/>
            <color indexed="81"/>
            <rFont val="Tahoma"/>
            <family val="2"/>
          </rPr>
          <t>See Part O Para 3.1 &amp; 3.2-3.4</t>
        </r>
      </text>
    </comment>
    <comment ref="C4" authorId="0" shapeId="0" xr:uid="{934EC26D-2807-481A-89EB-DFC27F25BC30}">
      <text>
        <r>
          <rPr>
            <sz val="9"/>
            <color indexed="81"/>
            <rFont val="Tahoma"/>
            <family val="2"/>
          </rPr>
          <t>See Part O Para 3.1 &amp; 3.5</t>
        </r>
      </text>
    </comment>
    <comment ref="C5" authorId="0" shapeId="0" xr:uid="{26C707C8-8428-4E3B-8EC6-3A1F42FC58A1}">
      <text>
        <r>
          <rPr>
            <sz val="9"/>
            <color indexed="81"/>
            <rFont val="Tahoma"/>
            <family val="2"/>
          </rPr>
          <t>Refer to USER GUIDE Step 10, Box 4 and Box 5 for explanation</t>
        </r>
      </text>
    </comment>
    <comment ref="D9" authorId="0" shapeId="0" xr:uid="{3A1D715D-2A2A-45A2-AB8E-4C02F20DB186}">
      <text>
        <r>
          <rPr>
            <sz val="9"/>
            <color indexed="81"/>
            <rFont val="Tahoma"/>
            <family val="2"/>
          </rPr>
          <t>See USER GUIDE Step 27</t>
        </r>
      </text>
    </comment>
    <comment ref="C14" authorId="0" shapeId="0" xr:uid="{260336D1-5D1D-412D-9CFF-CFF1DC3399D8}">
      <text>
        <r>
          <rPr>
            <sz val="9"/>
            <color indexed="81"/>
            <rFont val="Tahoma"/>
            <family val="2"/>
          </rPr>
          <t>See Part O para 1.3 for details</t>
        </r>
      </text>
    </comment>
    <comment ref="D14" authorId="0" shapeId="0" xr:uid="{0EFD791E-E2DB-4F76-BCF1-9B62FD9D185D}">
      <text>
        <r>
          <rPr>
            <sz val="9"/>
            <color indexed="81"/>
            <rFont val="Tahoma"/>
            <family val="2"/>
          </rPr>
          <t xml:space="preserve">See USER GUIDE Step 28
</t>
        </r>
      </text>
    </comment>
    <comment ref="C15" authorId="0" shapeId="0" xr:uid="{AEB4ACCA-E4E1-46D8-91A8-1700C2A2F217}">
      <text>
        <r>
          <rPr>
            <sz val="9"/>
            <color indexed="81"/>
            <rFont val="Tahoma"/>
            <family val="2"/>
          </rPr>
          <t>Shading required in high risk locations* on all glazed areas between compass points NE and NW via South. See Part O para 1.9 for details
*and where you want to use high risk location targets for limiting solar gains, which is beneficial if most glazed facade is West facing</t>
        </r>
      </text>
    </comment>
    <comment ref="D15" authorId="0" shapeId="0" xr:uid="{1339F2E7-A148-4916-9328-BBEB5904FA45}">
      <text>
        <r>
          <rPr>
            <sz val="9"/>
            <color indexed="81"/>
            <rFont val="Tahoma"/>
            <family val="2"/>
          </rPr>
          <t>See USER GUIDE Step 29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Tessa</author>
  </authors>
  <commentList>
    <comment ref="O3" authorId="0" shapeId="0" xr:uid="{66E02E11-49FC-49EF-B179-5E01781FC75C}">
      <text>
        <r>
          <rPr>
            <sz val="9"/>
            <color indexed="81"/>
            <rFont val="Tahoma"/>
            <family val="2"/>
          </rPr>
          <t>A = not bedroom &amp; open
B = bedroom &amp; no security concerns
C = bedroom &amp; security concerns &amp; open
D = bedroom &amp; security concerns &amp; not open at night</t>
        </r>
      </text>
    </comment>
    <comment ref="P3" authorId="0" shapeId="0" xr:uid="{01FF78DA-D8A9-4364-B5BC-1871E9A8503A}">
      <text>
        <r>
          <rPr>
            <sz val="9"/>
            <color indexed="81"/>
            <rFont val="Tahoma"/>
            <family val="2"/>
          </rPr>
          <t>E = opening door present in bedroom
F = opening door not present in bedroom</t>
        </r>
      </text>
    </comment>
    <comment ref="AY3" authorId="0" shapeId="0" xr:uid="{BCED24E9-904D-4A7E-AEFC-4D75A4EC412A}">
      <text>
        <r>
          <rPr>
            <sz val="9"/>
            <color indexed="81"/>
            <rFont val="Tahoma"/>
            <family val="2"/>
          </rPr>
          <t>If more than one glazed façade has max area, need to choose the one which gives most stringent target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Tessa</author>
  </authors>
  <commentList>
    <comment ref="D3" authorId="0" shapeId="0" xr:uid="{39312D5F-0555-4A98-A51F-08318A5E2D65}">
      <text>
        <r>
          <rPr>
            <sz val="9"/>
            <color indexed="81"/>
            <rFont val="Tahoma"/>
            <family val="2"/>
          </rPr>
          <t>NOTE: If add a room, need to add a row in calculations sheet room summary</t>
        </r>
      </text>
    </comment>
  </commentList>
</comments>
</file>

<file path=xl/sharedStrings.xml><?xml version="1.0" encoding="utf-8"?>
<sst xmlns="http://schemas.openxmlformats.org/spreadsheetml/2006/main" count="831" uniqueCount="496">
  <si>
    <t>b/h&lt;0.5</t>
  </si>
  <si>
    <t>Gradient, M</t>
  </si>
  <si>
    <r>
      <t>Coefficient, C</t>
    </r>
    <r>
      <rPr>
        <vertAlign val="subscript"/>
        <sz val="11"/>
        <color theme="1"/>
        <rFont val="Calibri"/>
        <family val="2"/>
        <scheme val="minor"/>
      </rPr>
      <t>dmax</t>
    </r>
  </si>
  <si>
    <t>Stroke length, d</t>
  </si>
  <si>
    <t>Building and site details</t>
  </si>
  <si>
    <t>Residential building name/number</t>
  </si>
  <si>
    <t>Street</t>
  </si>
  <si>
    <t>Town</t>
  </si>
  <si>
    <t>Country</t>
  </si>
  <si>
    <t>Postcode</t>
  </si>
  <si>
    <t>Proposed building use/type of building</t>
  </si>
  <si>
    <t>Designer's details</t>
  </si>
  <si>
    <t>Designer's name</t>
  </si>
  <si>
    <t>Company</t>
  </si>
  <si>
    <t>Address line 1</t>
  </si>
  <si>
    <t>Address line 2</t>
  </si>
  <si>
    <t>Telephone number</t>
  </si>
  <si>
    <t>Email address</t>
  </si>
  <si>
    <t>2a.1</t>
  </si>
  <si>
    <t>Site details</t>
  </si>
  <si>
    <t>Site location, assigned using paragraph 1.3</t>
  </si>
  <si>
    <t>Building category, assigned using paragraph 1.4</t>
  </si>
  <si>
    <t>2a.2</t>
  </si>
  <si>
    <t>Designed overheating mitigation strategy</t>
  </si>
  <si>
    <t>a. Maximum area of glazing</t>
  </si>
  <si>
    <t>b. Maximum area of glazing in the most glazed room</t>
  </si>
  <si>
    <t>c. Shading strategy</t>
  </si>
  <si>
    <t>2a.3</t>
  </si>
  <si>
    <t>Designer's declaration</t>
  </si>
  <si>
    <t>Designer's organisation</t>
  </si>
  <si>
    <t>Designer's signature</t>
  </si>
  <si>
    <t>Registration number (if applicable)</t>
  </si>
  <si>
    <t>Date of design</t>
  </si>
  <si>
    <t>Builder's declaration</t>
  </si>
  <si>
    <t>Has the residential building been constructed and completed according to the specifications set out in Parts 1 and 2 of this checklist?</t>
  </si>
  <si>
    <t>Builder's name</t>
  </si>
  <si>
    <t>Builder's organisation</t>
  </si>
  <si>
    <t>Builder's signature</t>
  </si>
  <si>
    <t>Date of signature</t>
  </si>
  <si>
    <t>Building control body inspector's declaration</t>
  </si>
  <si>
    <t>Is the residential building's construction consistent with the details provided in Parts 1 and 2 of this checklist?</t>
  </si>
  <si>
    <t>Inspector's name</t>
  </si>
  <si>
    <t>Inspector's signature</t>
  </si>
  <si>
    <t>Date of inspection</t>
  </si>
  <si>
    <t>Inspector's organisation</t>
  </si>
  <si>
    <t>Yes</t>
  </si>
  <si>
    <t>No</t>
  </si>
  <si>
    <t>Table 1.1</t>
  </si>
  <si>
    <t>High Risk Location</t>
  </si>
  <si>
    <t>Moderate Risk Location</t>
  </si>
  <si>
    <t>Largest glazed façade orientation</t>
  </si>
  <si>
    <t>West</t>
  </si>
  <si>
    <t>South</t>
  </si>
  <si>
    <t>East</t>
  </si>
  <si>
    <t>North</t>
  </si>
  <si>
    <t>Table 1.2</t>
  </si>
  <si>
    <t>Table 1.3</t>
  </si>
  <si>
    <t>Table 1.4</t>
  </si>
  <si>
    <t>The greater of the following:</t>
  </si>
  <si>
    <t>of the floor area</t>
  </si>
  <si>
    <t>of the glazing area</t>
  </si>
  <si>
    <t>of the floor area of the room</t>
  </si>
  <si>
    <t>Total minimum free area</t>
  </si>
  <si>
    <t>Bedroom minimum free area</t>
  </si>
  <si>
    <t>Limiting Solar Gains</t>
  </si>
  <si>
    <t>Room</t>
  </si>
  <si>
    <t>Site</t>
  </si>
  <si>
    <t>Opening Type</t>
  </si>
  <si>
    <t>Location (Risk)</t>
  </si>
  <si>
    <t>Hall</t>
  </si>
  <si>
    <t>Totals</t>
  </si>
  <si>
    <t>Dining</t>
  </si>
  <si>
    <t>Kitchen</t>
  </si>
  <si>
    <t>Utility</t>
  </si>
  <si>
    <t>Family</t>
  </si>
  <si>
    <t>WC</t>
  </si>
  <si>
    <t>Landing</t>
  </si>
  <si>
    <t>Bedroom 1</t>
  </si>
  <si>
    <t>Bedroom 2</t>
  </si>
  <si>
    <t>Bedroom 3</t>
  </si>
  <si>
    <t>Bedroom 4</t>
  </si>
  <si>
    <t>Bedroom 5</t>
  </si>
  <si>
    <t>Bathroom 1</t>
  </si>
  <si>
    <t>Bathroom 2</t>
  </si>
  <si>
    <t>Study</t>
  </si>
  <si>
    <t>Dressing</t>
  </si>
  <si>
    <t>Total Glazing Area</t>
  </si>
  <si>
    <r>
      <t>Floor Area of Room (m</t>
    </r>
    <r>
      <rPr>
        <vertAlign val="superscript"/>
        <sz val="11"/>
        <color theme="9" tint="-0.249977111117893"/>
        <rFont val="Calibri"/>
        <family val="2"/>
        <scheme val="minor"/>
      </rPr>
      <t>2</t>
    </r>
    <r>
      <rPr>
        <sz val="11"/>
        <color theme="9" tint="-0.249977111117893"/>
        <rFont val="Calibri"/>
        <family val="2"/>
        <scheme val="minor"/>
      </rPr>
      <t>)</t>
    </r>
  </si>
  <si>
    <t>Most glazed façade</t>
  </si>
  <si>
    <t>Moderate Risk</t>
  </si>
  <si>
    <t>Window (Plot)</t>
  </si>
  <si>
    <t xml:space="preserve"> </t>
  </si>
  <si>
    <t>Orientation of Window on Plot</t>
  </si>
  <si>
    <t>Clock face</t>
  </si>
  <si>
    <t>Window #</t>
  </si>
  <si>
    <t>Does this pane open?</t>
  </si>
  <si>
    <t>Fixed pane</t>
  </si>
  <si>
    <t>Sash</t>
  </si>
  <si>
    <t>Glazing entry</t>
  </si>
  <si>
    <t>Opening type</t>
  </si>
  <si>
    <t>Top hung</t>
  </si>
  <si>
    <t>Side hung</t>
  </si>
  <si>
    <t>Area</t>
  </si>
  <si>
    <t>Dimensions</t>
  </si>
  <si>
    <t>Rooms</t>
  </si>
  <si>
    <t>Room description</t>
  </si>
  <si>
    <t>Other 1</t>
  </si>
  <si>
    <t>Other 2</t>
  </si>
  <si>
    <t>En-suite 1</t>
  </si>
  <si>
    <t>En-suite 2</t>
  </si>
  <si>
    <t>Window opening restriction (Part O) (mm)</t>
  </si>
  <si>
    <t>Length ratio (b/h)</t>
  </si>
  <si>
    <t>Equivalent area calc</t>
  </si>
  <si>
    <t>Gradient (M)</t>
  </si>
  <si>
    <t>Maximum Discharge Coefficient, Cdmax</t>
  </si>
  <si>
    <t>Orifice Discharge Coefficient, Cd0</t>
  </si>
  <si>
    <t>Discharge coefficient, Cd</t>
  </si>
  <si>
    <t>Effective area, Aeff</t>
  </si>
  <si>
    <t>Equivalent area, Aeq</t>
  </si>
  <si>
    <t>By orientation</t>
  </si>
  <si>
    <t>Area of glazing</t>
  </si>
  <si>
    <t>TOTAL</t>
  </si>
  <si>
    <t>Home data</t>
  </si>
  <si>
    <t>Location risk category</t>
  </si>
  <si>
    <t>%</t>
  </si>
  <si>
    <t>m²</t>
  </si>
  <si>
    <t>B</t>
  </si>
  <si>
    <t>Results</t>
  </si>
  <si>
    <t>C</t>
  </si>
  <si>
    <t>Value</t>
  </si>
  <si>
    <t>Target</t>
  </si>
  <si>
    <t>PO</t>
  </si>
  <si>
    <t>Total glazing area for home</t>
  </si>
  <si>
    <t>Shading provided?</t>
  </si>
  <si>
    <t>Bedroom 1 equivalent area</t>
  </si>
  <si>
    <t>Bedroom 2 equivalent area</t>
  </si>
  <si>
    <t>Bedroom 3 equivalent area</t>
  </si>
  <si>
    <t>Bedroom 4 equivalent area</t>
  </si>
  <si>
    <t>Façade</t>
  </si>
  <si>
    <t>Number of max areas</t>
  </si>
  <si>
    <t>% glazing for room with max glazed area</t>
  </si>
  <si>
    <t>Max glazed façade area</t>
  </si>
  <si>
    <t>Max glazed room area</t>
  </si>
  <si>
    <t>Whole house</t>
  </si>
  <si>
    <t>Values needed for compliance check</t>
  </si>
  <si>
    <t>Total floor area</t>
  </si>
  <si>
    <t>Most glazed room:</t>
  </si>
  <si>
    <t>Cross Ventilation?</t>
  </si>
  <si>
    <t>Location risk</t>
  </si>
  <si>
    <t>High Risk</t>
  </si>
  <si>
    <t>Location (risk)</t>
  </si>
  <si>
    <t>Building Regulations Part O, Simplified Method - Calculations</t>
  </si>
  <si>
    <t>Cross vent?</t>
  </si>
  <si>
    <t>Orientation max glazed façade</t>
  </si>
  <si>
    <t>Most glazed room: Max glazing (% floor area)</t>
  </si>
  <si>
    <t>Whole house: Max glazing (% floor area)</t>
  </si>
  <si>
    <t>Bedroom min free area: 
% of floor area of room</t>
  </si>
  <si>
    <t>Tot min free area (b):
% of total glazing area</t>
  </si>
  <si>
    <t>Total min free area (a):
% of total floor area</t>
  </si>
  <si>
    <t>Part O Criteria</t>
  </si>
  <si>
    <t>% floor area</t>
  </si>
  <si>
    <t>Area glazing</t>
  </si>
  <si>
    <r>
      <t>m</t>
    </r>
    <r>
      <rPr>
        <vertAlign val="superscript"/>
        <sz val="11"/>
        <color theme="1"/>
        <rFont val="Calibri"/>
        <family val="2"/>
        <scheme val="minor"/>
      </rPr>
      <t>2</t>
    </r>
  </si>
  <si>
    <t>Equivalent Area as a percentage of Floor Area</t>
  </si>
  <si>
    <t>Total glazed area</t>
  </si>
  <si>
    <t>Total equivalent area</t>
  </si>
  <si>
    <t>Bedrooms - Equivalent area</t>
  </si>
  <si>
    <t>equivalent area as % of glazed area</t>
  </si>
  <si>
    <t>Bedroom 5 equivalent area</t>
  </si>
  <si>
    <t>Minimum Free Areas</t>
  </si>
  <si>
    <t>Building Regulations Part O 2021 (England) Criteria</t>
  </si>
  <si>
    <t>12East</t>
  </si>
  <si>
    <t>12North</t>
  </si>
  <si>
    <t>12South</t>
  </si>
  <si>
    <t>12West</t>
  </si>
  <si>
    <t>3East</t>
  </si>
  <si>
    <t>3North</t>
  </si>
  <si>
    <t>3South</t>
  </si>
  <si>
    <t>3West</t>
  </si>
  <si>
    <t>6East</t>
  </si>
  <si>
    <t>6North</t>
  </si>
  <si>
    <t>6South</t>
  </si>
  <si>
    <t>6West</t>
  </si>
  <si>
    <t>9East</t>
  </si>
  <si>
    <t>9North</t>
  </si>
  <si>
    <t>9South</t>
  </si>
  <si>
    <t>9West</t>
  </si>
  <si>
    <r>
      <t>0.5</t>
    </r>
    <r>
      <rPr>
        <sz val="11"/>
        <color theme="1"/>
        <rFont val="Verdana"/>
        <family val="2"/>
      </rPr>
      <t>≤</t>
    </r>
    <r>
      <rPr>
        <sz val="11"/>
        <color theme="1"/>
        <rFont val="Calibri"/>
        <family val="2"/>
      </rPr>
      <t>b/h≤1.0</t>
    </r>
  </si>
  <si>
    <r>
      <t>1.0</t>
    </r>
    <r>
      <rPr>
        <sz val="11"/>
        <color theme="1"/>
        <rFont val="Verdana"/>
        <family val="2"/>
      </rPr>
      <t>≤</t>
    </r>
    <r>
      <rPr>
        <sz val="11"/>
        <color theme="1"/>
        <rFont val="Calibri"/>
        <family val="2"/>
      </rPr>
      <t>b/h≤2.0</t>
    </r>
  </si>
  <si>
    <r>
      <t>b/h</t>
    </r>
    <r>
      <rPr>
        <sz val="11"/>
        <color theme="1"/>
        <rFont val="Verdana"/>
        <family val="2"/>
      </rPr>
      <t>≥</t>
    </r>
    <r>
      <rPr>
        <sz val="11"/>
        <color theme="1"/>
        <rFont val="Calibri"/>
        <family val="2"/>
      </rPr>
      <t>2.0</t>
    </r>
  </si>
  <si>
    <t>Window on drawing to give window on plot</t>
  </si>
  <si>
    <t>Building Regulations Part O 2021 (England), Simplified Method - Data Input</t>
  </si>
  <si>
    <t>Front door</t>
  </si>
  <si>
    <t>Other door (hinged)</t>
  </si>
  <si>
    <t>Other door (sliding)</t>
  </si>
  <si>
    <t>Window Ref</t>
  </si>
  <si>
    <t>Removal of excess heat:</t>
  </si>
  <si>
    <t>Limiting solar gains:</t>
  </si>
  <si>
    <t>Is this pane opened for removal of excess heat?</t>
  </si>
  <si>
    <t xml:space="preserve">Glazing area for most glazed room: </t>
  </si>
  <si>
    <t>Percentage</t>
  </si>
  <si>
    <t>Shading</t>
  </si>
  <si>
    <t>General</t>
  </si>
  <si>
    <r>
      <t>Room floor area (m</t>
    </r>
    <r>
      <rPr>
        <vertAlign val="superscript"/>
        <sz val="11"/>
        <color rgb="FF204761"/>
        <rFont val="Calibri"/>
        <family val="2"/>
        <scheme val="minor"/>
      </rPr>
      <t>2</t>
    </r>
    <r>
      <rPr>
        <sz val="11"/>
        <color rgb="FF204761"/>
        <rFont val="Calibri"/>
        <family val="2"/>
        <scheme val="minor"/>
      </rPr>
      <t>)</t>
    </r>
  </si>
  <si>
    <r>
      <t>Measured glazed pane area (m</t>
    </r>
    <r>
      <rPr>
        <vertAlign val="superscript"/>
        <sz val="11"/>
        <color rgb="FF204761"/>
        <rFont val="Calibri"/>
        <family val="2"/>
        <scheme val="minor"/>
      </rPr>
      <t>2</t>
    </r>
    <r>
      <rPr>
        <sz val="11"/>
        <color rgb="FF204761"/>
        <rFont val="Calibri"/>
        <family val="2"/>
        <scheme val="minor"/>
      </rPr>
      <t>)</t>
    </r>
  </si>
  <si>
    <t>Flip (w) and (h) for eq area calc?</t>
  </si>
  <si>
    <t>N</t>
  </si>
  <si>
    <t>Y</t>
  </si>
  <si>
    <t>Inward - side hung</t>
  </si>
  <si>
    <t>N/A</t>
  </si>
  <si>
    <t>Opening angle of window sash or door (degrees)</t>
  </si>
  <si>
    <t>Rooflight - centre pivot</t>
  </si>
  <si>
    <t>Rooflight - top pivot</t>
  </si>
  <si>
    <t>Other door (bifold)</t>
  </si>
  <si>
    <r>
      <t>Room floor area (m</t>
    </r>
    <r>
      <rPr>
        <vertAlign val="superscript"/>
        <sz val="11"/>
        <color rgb="FF21AF4F"/>
        <rFont val="Calibri"/>
        <family val="2"/>
        <scheme val="minor"/>
      </rPr>
      <t>2</t>
    </r>
    <r>
      <rPr>
        <sz val="11"/>
        <color rgb="FF21AF4F"/>
        <rFont val="Calibri"/>
        <family val="2"/>
        <scheme val="minor"/>
      </rPr>
      <t>)</t>
    </r>
  </si>
  <si>
    <r>
      <t>Glazed pane area (m</t>
    </r>
    <r>
      <rPr>
        <vertAlign val="superscript"/>
        <sz val="11"/>
        <color rgb="FF21AF4F"/>
        <rFont val="Calibri"/>
        <family val="2"/>
        <scheme val="minor"/>
      </rPr>
      <t>2</t>
    </r>
    <r>
      <rPr>
        <sz val="11"/>
        <color rgb="FF21AF4F"/>
        <rFont val="Calibri"/>
        <family val="2"/>
        <scheme val="minor"/>
      </rPr>
      <t>)</t>
    </r>
  </si>
  <si>
    <r>
      <t xml:space="preserve">Length of Sash/ door </t>
    </r>
    <r>
      <rPr>
        <b/>
        <sz val="11"/>
        <color rgb="FF21AF4F"/>
        <rFont val="Calibri"/>
        <family val="2"/>
        <scheme val="minor"/>
      </rPr>
      <t>in line</t>
    </r>
    <r>
      <rPr>
        <sz val="11"/>
        <color rgb="FF21AF4F"/>
        <rFont val="Calibri"/>
        <family val="2"/>
        <scheme val="minor"/>
      </rPr>
      <t xml:space="preserve"> with hinge (m)</t>
    </r>
  </si>
  <si>
    <t>650 reach opening distance (m)</t>
  </si>
  <si>
    <t>If restrictor, opening distance (m)</t>
  </si>
  <si>
    <r>
      <t xml:space="preserve">Length of Sash/ door </t>
    </r>
    <r>
      <rPr>
        <b/>
        <sz val="11"/>
        <color rgb="FF21AF4F"/>
        <rFont val="Calibri"/>
        <family val="2"/>
        <scheme val="minor"/>
      </rPr>
      <t>adjacent</t>
    </r>
    <r>
      <rPr>
        <sz val="11"/>
        <color rgb="FF21AF4F"/>
        <rFont val="Calibri"/>
        <family val="2"/>
        <scheme val="minor"/>
      </rPr>
      <t xml:space="preserve"> to hinge (m)</t>
    </r>
  </si>
  <si>
    <t>Total equivalent area ( % of floor area)</t>
  </si>
  <si>
    <t>Total equivalent area ( % of glazed area)</t>
  </si>
  <si>
    <t>Cross ventilation?</t>
  </si>
  <si>
    <t>A</t>
  </si>
  <si>
    <t>Site data</t>
  </si>
  <si>
    <t>Plot number</t>
  </si>
  <si>
    <r>
      <t>Total GIA of home (m</t>
    </r>
    <r>
      <rPr>
        <vertAlign val="superscript"/>
        <sz val="11"/>
        <color theme="1"/>
        <rFont val="Calibri"/>
        <family val="2"/>
        <scheme val="minor"/>
      </rPr>
      <t>2</t>
    </r>
    <r>
      <rPr>
        <sz val="11"/>
        <color theme="1"/>
        <rFont val="Calibri"/>
        <family val="2"/>
        <scheme val="minor"/>
      </rPr>
      <t>)</t>
    </r>
  </si>
  <si>
    <t>Restriction limit (mm)</t>
  </si>
  <si>
    <t>Is the opening restricted to provide additional protection from falling?</t>
  </si>
  <si>
    <t>Building Regulations Part O 2021 (England), Simplified Method - Results</t>
  </si>
  <si>
    <t>Is dwelling in a location where external noise may be an issue?</t>
  </si>
  <si>
    <t>Is dwelling located near to significant local pollution sources?</t>
  </si>
  <si>
    <t>Opening angle for doors and sash windows</t>
  </si>
  <si>
    <t>Row used?</t>
  </si>
  <si>
    <t>Flip width &amp; height for equivalent area calcs?</t>
  </si>
  <si>
    <t>Window opening distance for equivalent area calc (m)</t>
  </si>
  <si>
    <t>Rank</t>
  </si>
  <si>
    <t>Severity check</t>
  </si>
  <si>
    <t>Severity check for glazed area target</t>
  </si>
  <si>
    <t>Is the window or door on the ground floor or 'easily accessible'?</t>
  </si>
  <si>
    <t>Is the window or door secure for night time opening?</t>
  </si>
  <si>
    <t>Sliding or bifold window</t>
  </si>
  <si>
    <r>
      <t xml:space="preserve">Calculated </t>
    </r>
    <r>
      <rPr>
        <b/>
        <sz val="11"/>
        <color rgb="FF204761"/>
        <rFont val="Calibri"/>
        <family val="2"/>
        <scheme val="minor"/>
      </rPr>
      <t>daytime</t>
    </r>
    <r>
      <rPr>
        <sz val="11"/>
        <color rgb="FF204761"/>
        <rFont val="Calibri"/>
        <family val="2"/>
        <scheme val="minor"/>
      </rPr>
      <t xml:space="preserve"> opening angle of window sash, door or rooflight (degrees)</t>
    </r>
  </si>
  <si>
    <t>Opening angle</t>
  </si>
  <si>
    <t>calc</t>
  </si>
  <si>
    <t>input</t>
  </si>
  <si>
    <t>opening window area (m2)</t>
  </si>
  <si>
    <t>Inward - top/bottom hung</t>
  </si>
  <si>
    <r>
      <t xml:space="preserve">Window sash/ rooflight </t>
    </r>
    <r>
      <rPr>
        <b/>
        <sz val="11"/>
        <color rgb="FF204761"/>
        <rFont val="Calibri"/>
        <family val="2"/>
        <scheme val="minor"/>
      </rPr>
      <t>daytime</t>
    </r>
    <r>
      <rPr>
        <sz val="11"/>
        <color rgb="FF204761"/>
        <rFont val="Calibri"/>
        <family val="2"/>
        <scheme val="minor"/>
      </rPr>
      <t xml:space="preserve"> opening angle  (degrees)</t>
    </r>
  </si>
  <si>
    <r>
      <t xml:space="preserve">Window sash </t>
    </r>
    <r>
      <rPr>
        <b/>
        <sz val="11"/>
        <color rgb="FF204761"/>
        <rFont val="Calibri"/>
        <family val="2"/>
        <scheme val="minor"/>
      </rPr>
      <t>daytime</t>
    </r>
    <r>
      <rPr>
        <sz val="11"/>
        <color rgb="FF204761"/>
        <rFont val="Calibri"/>
        <family val="2"/>
        <scheme val="minor"/>
      </rPr>
      <t xml:space="preserve"> opening distance (mm) </t>
    </r>
  </si>
  <si>
    <r>
      <t xml:space="preserve">Window sash </t>
    </r>
    <r>
      <rPr>
        <b/>
        <sz val="11"/>
        <color rgb="FF204761"/>
        <rFont val="Calibri"/>
        <family val="2"/>
        <scheme val="minor"/>
      </rPr>
      <t>night-time</t>
    </r>
    <r>
      <rPr>
        <sz val="11"/>
        <color rgb="FF204761"/>
        <rFont val="Calibri"/>
        <family val="2"/>
        <scheme val="minor"/>
      </rPr>
      <t xml:space="preserve"> opening distance </t>
    </r>
    <r>
      <rPr>
        <b/>
        <sz val="11"/>
        <color rgb="FF204761"/>
        <rFont val="Calibri"/>
        <family val="2"/>
        <scheme val="minor"/>
      </rPr>
      <t>with security in place</t>
    </r>
    <r>
      <rPr>
        <sz val="11"/>
        <color rgb="FF204761"/>
        <rFont val="Calibri"/>
        <family val="2"/>
        <scheme val="minor"/>
      </rPr>
      <t xml:space="preserve"> (mm)</t>
    </r>
  </si>
  <si>
    <r>
      <t xml:space="preserve">Window sash/ rooflight </t>
    </r>
    <r>
      <rPr>
        <b/>
        <sz val="11"/>
        <color rgb="FF204761"/>
        <rFont val="Calibri"/>
        <family val="2"/>
        <scheme val="minor"/>
      </rPr>
      <t>night-time</t>
    </r>
    <r>
      <rPr>
        <sz val="11"/>
        <color rgb="FF204761"/>
        <rFont val="Calibri"/>
        <family val="2"/>
        <scheme val="minor"/>
      </rPr>
      <t xml:space="preserve"> opening angle </t>
    </r>
    <r>
      <rPr>
        <b/>
        <sz val="11"/>
        <color rgb="FF204761"/>
        <rFont val="Calibri"/>
        <family val="2"/>
        <scheme val="minor"/>
      </rPr>
      <t>with security in place</t>
    </r>
    <r>
      <rPr>
        <sz val="11"/>
        <color rgb="FF204761"/>
        <rFont val="Calibri"/>
        <family val="2"/>
        <scheme val="minor"/>
      </rPr>
      <t xml:space="preserve"> (degrees)</t>
    </r>
  </si>
  <si>
    <t>Opening angle part 1</t>
  </si>
  <si>
    <t>650 opening distance check against window size (m)</t>
  </si>
  <si>
    <t>Opening angle part 2a</t>
  </si>
  <si>
    <t>Opening angle part 2b</t>
  </si>
  <si>
    <t>Code for opening calcs</t>
  </si>
  <si>
    <t>Code for door in opening calcs</t>
  </si>
  <si>
    <t>DAYTIME CALCS (all rooms)</t>
  </si>
  <si>
    <t>NIGHT-TIME CALCS (bedrooms only)</t>
  </si>
  <si>
    <t xml:space="preserve">By room </t>
  </si>
  <si>
    <r>
      <t xml:space="preserve">Total </t>
    </r>
    <r>
      <rPr>
        <b/>
        <sz val="11"/>
        <color rgb="FF21AF4F"/>
        <rFont val="Calibri"/>
        <family val="2"/>
        <scheme val="minor"/>
      </rPr>
      <t>daytime</t>
    </r>
    <r>
      <rPr>
        <sz val="11"/>
        <color rgb="FF21AF4F"/>
        <rFont val="Calibri"/>
        <family val="2"/>
        <scheme val="minor"/>
      </rPr>
      <t xml:space="preserve"> Equivalent Area</t>
    </r>
  </si>
  <si>
    <r>
      <t xml:space="preserve">Total </t>
    </r>
    <r>
      <rPr>
        <b/>
        <sz val="11"/>
        <color rgb="FF21AF4F"/>
        <rFont val="Calibri"/>
        <family val="2"/>
        <scheme val="minor"/>
      </rPr>
      <t>night-time</t>
    </r>
    <r>
      <rPr>
        <sz val="11"/>
        <color rgb="FF21AF4F"/>
        <rFont val="Calibri"/>
        <family val="2"/>
        <scheme val="minor"/>
      </rPr>
      <t xml:space="preserve"> Equivalent Area (bedrooms only)</t>
    </r>
  </si>
  <si>
    <t>Daytime (whole house)</t>
  </si>
  <si>
    <t>Night-time (bedrooms)</t>
  </si>
  <si>
    <t>Bed-room?</t>
  </si>
  <si>
    <r>
      <rPr>
        <sz val="11"/>
        <color theme="1"/>
        <rFont val="Calibri"/>
        <family val="2"/>
        <scheme val="minor"/>
      </rPr>
      <t>Limiting solar gains for buildings or parts of buildings</t>
    </r>
    <r>
      <rPr>
        <b/>
        <sz val="11"/>
        <color theme="1"/>
        <rFont val="Calibri"/>
        <family val="2"/>
        <scheme val="minor"/>
      </rPr>
      <t xml:space="preserve"> with cross-ventilation</t>
    </r>
  </si>
  <si>
    <r>
      <t xml:space="preserve">Maximum area of glazing in the most glazed room
</t>
    </r>
    <r>
      <rPr>
        <sz val="10"/>
        <rFont val="Calibri"/>
        <family val="2"/>
        <scheme val="minor"/>
      </rPr>
      <t>(% floor area of room)</t>
    </r>
  </si>
  <si>
    <r>
      <rPr>
        <sz val="11"/>
        <rFont val="Calibri"/>
        <family val="2"/>
        <scheme val="minor"/>
      </rPr>
      <t xml:space="preserve">Limiting solar gains for buildings or parts of buildings </t>
    </r>
    <r>
      <rPr>
        <b/>
        <sz val="11"/>
        <rFont val="Calibri"/>
        <family val="2"/>
        <scheme val="minor"/>
      </rPr>
      <t>without cross-ventilation</t>
    </r>
  </si>
  <si>
    <r>
      <rPr>
        <sz val="11"/>
        <color theme="1"/>
        <rFont val="Calibri"/>
        <family val="2"/>
        <scheme val="minor"/>
      </rPr>
      <t xml:space="preserve">Minimum free areas for buildings or parts of buildings </t>
    </r>
    <r>
      <rPr>
        <b/>
        <sz val="11"/>
        <color theme="1"/>
        <rFont val="Calibri"/>
        <family val="2"/>
        <scheme val="minor"/>
      </rPr>
      <t>with cross-ventilation</t>
    </r>
  </si>
  <si>
    <r>
      <rPr>
        <sz val="11"/>
        <rFont val="Calibri"/>
        <family val="2"/>
        <scheme val="minor"/>
      </rPr>
      <t xml:space="preserve">Minimum free areas for buildings or parts of buildings </t>
    </r>
    <r>
      <rPr>
        <b/>
        <sz val="11"/>
        <rFont val="Calibri"/>
        <family val="2"/>
        <scheme val="minor"/>
      </rPr>
      <t>without cross-ventilation</t>
    </r>
  </si>
  <si>
    <t>Residential buildings in the High Risk location should, in addition to following the maximum glazing areas in Table 1.1 and Table 1.2, provide shading for glazed areas between compass points north-east and north-west via the south. Shading should be provided by one of the following means.</t>
  </si>
  <si>
    <t>a.  External shutters with means of ventilation.</t>
  </si>
  <si>
    <t>b.  Glazing with a maximum g-value of 0.4 and a minimum light transmittance of 0.7.</t>
  </si>
  <si>
    <r>
      <t xml:space="preserve">Calculated </t>
    </r>
    <r>
      <rPr>
        <b/>
        <sz val="11"/>
        <color rgb="FF204761"/>
        <rFont val="Calibri"/>
        <family val="2"/>
        <scheme val="minor"/>
      </rPr>
      <t>night-time</t>
    </r>
    <r>
      <rPr>
        <sz val="11"/>
        <color rgb="FF204761"/>
        <rFont val="Calibri"/>
        <family val="2"/>
        <scheme val="minor"/>
      </rPr>
      <t xml:space="preserve"> opening angle of bedroom window sash, door or rooflight (degrees)</t>
    </r>
  </si>
  <si>
    <t>House type</t>
  </si>
  <si>
    <r>
      <t xml:space="preserve">Maximum area of glazing
</t>
    </r>
    <r>
      <rPr>
        <sz val="10"/>
        <rFont val="Calibri"/>
        <family val="2"/>
        <scheme val="minor"/>
      </rPr>
      <t>(% floor area)</t>
    </r>
  </si>
  <si>
    <t>c.  Overhangs with 50 degrees altitude cut-off on due south-facing façades only.</t>
  </si>
  <si>
    <t>Glazing as a percentage of Floor Area</t>
  </si>
  <si>
    <t>Enter data on all openings (windows, doors, rooflights) for the dwelling being assessed into the "Window &amp; Door DATA INPUT" sheet</t>
  </si>
  <si>
    <t>This spreadsheet tool is compatible with Excel 2010 or later</t>
  </si>
  <si>
    <t>The Simplified Method should only be used where external noise is not an issue (see AD-O para 3.2-3.4)</t>
  </si>
  <si>
    <t>If the dwelling is located near to significant external pollution sources it is unlikely to pass using the Simplified Method (see AD-O para 3.5)</t>
  </si>
  <si>
    <t>It may be necessary to iterate the design in order to pass all criteria</t>
  </si>
  <si>
    <t>For the dwelling to comply using the Simplified Method, all AD-O criteria (displayed as "targets" on the "RESULTS" sheet) need to be met</t>
  </si>
  <si>
    <t xml:space="preserve">  Is there cross ventilation?</t>
  </si>
  <si>
    <r>
      <t xml:space="preserve">  Total GIA of home (m</t>
    </r>
    <r>
      <rPr>
        <b/>
        <vertAlign val="superscript"/>
        <sz val="11"/>
        <color rgb="FF204761"/>
        <rFont val="Calibri"/>
        <family val="2"/>
        <scheme val="minor"/>
      </rPr>
      <t>2</t>
    </r>
    <r>
      <rPr>
        <b/>
        <sz val="11"/>
        <color rgb="FF204761"/>
        <rFont val="Calibri"/>
        <family val="2"/>
        <scheme val="minor"/>
      </rPr>
      <t>)</t>
    </r>
  </si>
  <si>
    <t>Room information</t>
  </si>
  <si>
    <t>Info for bedrooms with openings that are on the ground floor or 'easily accessible'</t>
  </si>
  <si>
    <t>Info to determine the window/ rooflight opening angle</t>
  </si>
  <si>
    <t xml:space="preserve"> Dimensions of glazed pane and opening sash</t>
  </si>
  <si>
    <t>Window/ door orientation &amp; type</t>
  </si>
  <si>
    <t>Enter overall size (GIA) of dwelling being assessed and whether it is cross-ventilated into the "Window &amp; Door DATA INPUT" sheet</t>
  </si>
  <si>
    <t>You will need to use a new copy of the spreadsheet tool for each dwelling you want to assess</t>
  </si>
  <si>
    <t>Glazing entry (choose by area or dimensions)</t>
  </si>
  <si>
    <t>How to use: Overview</t>
  </si>
  <si>
    <t>-</t>
  </si>
  <si>
    <t>Part O Simplified Method spreadsheet tool</t>
  </si>
  <si>
    <t>Disclaimer</t>
  </si>
  <si>
    <t>With thanks to</t>
  </si>
  <si>
    <t>This spreadsheet tool is an implementation of the Approved Document Part O (Overheating) 2021 edition (England) Simplified Method and is compatible with Excel 2010 or later.</t>
  </si>
  <si>
    <t>Refer to the cover page for full legal notices</t>
  </si>
  <si>
    <t>This spreadsheet tool is an implementation of the Approved Document Part O (Overheating) 2021 edition (England) Simplified Method</t>
  </si>
  <si>
    <t>This process is described in detail below</t>
  </si>
  <si>
    <t>Read "USER GUIDE" first! Fill out all yellow cells on each row used. Each opening and non-opening section of all windows, doors and rooflights should be input as a separate row.</t>
  </si>
  <si>
    <t>USER GUIDE</t>
  </si>
  <si>
    <t>Enter information on location and orientation of the dwelling being assessed into the "RESULTS" sheet</t>
  </si>
  <si>
    <r>
      <t xml:space="preserve">Using the dropdown in column </t>
    </r>
    <r>
      <rPr>
        <b/>
        <sz val="11"/>
        <color rgb="FF2A84D5"/>
        <rFont val="Calibri"/>
        <family val="2"/>
        <scheme val="minor"/>
      </rPr>
      <t>B</t>
    </r>
    <r>
      <rPr>
        <sz val="11"/>
        <color rgb="FF204761"/>
        <rFont val="Calibri"/>
        <family val="2"/>
        <scheme val="minor"/>
      </rPr>
      <t xml:space="preserve">, enter the room in which the pane/sash is located. If you like you can add a description into column </t>
    </r>
    <r>
      <rPr>
        <b/>
        <sz val="11"/>
        <color rgb="FF2A84D5"/>
        <rFont val="Calibri"/>
        <family val="2"/>
        <scheme val="minor"/>
      </rPr>
      <t>C</t>
    </r>
    <r>
      <rPr>
        <sz val="11"/>
        <color rgb="FF204761"/>
        <rFont val="Calibri"/>
        <family val="2"/>
        <scheme val="minor"/>
      </rPr>
      <t>.</t>
    </r>
  </si>
  <si>
    <r>
      <t xml:space="preserve">Now enter details about the pane/opening. Columns </t>
    </r>
    <r>
      <rPr>
        <b/>
        <sz val="11"/>
        <color rgb="FF2A84D5"/>
        <rFont val="Calibri"/>
        <family val="2"/>
        <scheme val="minor"/>
      </rPr>
      <t>E</t>
    </r>
    <r>
      <rPr>
        <sz val="11"/>
        <color rgb="FF204761"/>
        <rFont val="Calibri"/>
        <family val="2"/>
        <scheme val="minor"/>
      </rPr>
      <t xml:space="preserve">, </t>
    </r>
    <r>
      <rPr>
        <b/>
        <sz val="11"/>
        <color rgb="FF2A84D5"/>
        <rFont val="Calibri"/>
        <family val="2"/>
        <scheme val="minor"/>
      </rPr>
      <t>F</t>
    </r>
    <r>
      <rPr>
        <sz val="11"/>
        <color rgb="FF204761"/>
        <rFont val="Calibri"/>
        <family val="2"/>
        <scheme val="minor"/>
      </rPr>
      <t xml:space="preserve"> &amp; </t>
    </r>
    <r>
      <rPr>
        <b/>
        <sz val="11"/>
        <color rgb="FF2A84D5"/>
        <rFont val="Calibri"/>
        <family val="2"/>
        <scheme val="minor"/>
      </rPr>
      <t>G</t>
    </r>
    <r>
      <rPr>
        <sz val="11"/>
        <color rgb="FF204761"/>
        <rFont val="Calibri"/>
        <family val="2"/>
        <scheme val="minor"/>
      </rPr>
      <t xml:space="preserve"> are not mandatory but will help you keep track of which window and pane you are inputting.</t>
    </r>
  </si>
  <si>
    <r>
      <t>Open the "</t>
    </r>
    <r>
      <rPr>
        <b/>
        <sz val="11"/>
        <color rgb="FF2A84D5"/>
        <rFont val="Calibri"/>
        <family val="2"/>
        <scheme val="minor"/>
      </rPr>
      <t>Window &amp; Door DATA INPUT</t>
    </r>
    <r>
      <rPr>
        <sz val="11"/>
        <color rgb="FF204761"/>
        <rFont val="Calibri"/>
        <family val="2"/>
        <scheme val="minor"/>
      </rPr>
      <t>" tab</t>
    </r>
  </si>
  <si>
    <r>
      <t>Next choose whether you want to enter the glazed pane by area (m</t>
    </r>
    <r>
      <rPr>
        <vertAlign val="superscript"/>
        <sz val="11"/>
        <color rgb="FF204761"/>
        <rFont val="Calibri"/>
        <family val="2"/>
        <scheme val="minor"/>
      </rPr>
      <t>2</t>
    </r>
    <r>
      <rPr>
        <sz val="11"/>
        <color rgb="FF204761"/>
        <rFont val="Calibri"/>
        <family val="2"/>
        <scheme val="minor"/>
      </rPr>
      <t xml:space="preserve">) or dimensions (width (m) &amp; height (m)) using the drop down in column </t>
    </r>
    <r>
      <rPr>
        <b/>
        <sz val="11"/>
        <color rgb="FF2A84D5"/>
        <rFont val="Calibri"/>
        <family val="2"/>
        <scheme val="minor"/>
      </rPr>
      <t>L</t>
    </r>
  </si>
  <si>
    <t>Note that all data entry cells are coloured light yellow</t>
  </si>
  <si>
    <r>
      <t xml:space="preserve">Information on each glazed window pane, rooflight, and external door now needs to be entered into the spreadsheet, using a new row for each individual pane/opening within a window/door. It may be useful to number each glazed pane/ rooflight/ door across the elevations to help with this process. This numbering can be input into columns </t>
    </r>
    <r>
      <rPr>
        <b/>
        <sz val="11"/>
        <color rgb="FF2A84D5"/>
        <rFont val="Calibri"/>
        <family val="2"/>
        <scheme val="minor"/>
      </rPr>
      <t>E</t>
    </r>
    <r>
      <rPr>
        <sz val="11"/>
        <color rgb="FF204761"/>
        <rFont val="Calibri"/>
        <family val="2"/>
        <scheme val="minor"/>
      </rPr>
      <t xml:space="preserve"> and</t>
    </r>
    <r>
      <rPr>
        <b/>
        <sz val="11"/>
        <color rgb="FF2A84D5"/>
        <rFont val="Calibri"/>
        <family val="2"/>
        <scheme val="minor"/>
      </rPr>
      <t xml:space="preserve"> F</t>
    </r>
    <r>
      <rPr>
        <sz val="11"/>
        <color rgb="FF204761"/>
        <rFont val="Calibri"/>
        <family val="2"/>
        <scheme val="minor"/>
      </rPr>
      <t xml:space="preserve"> to help keep track. See </t>
    </r>
    <r>
      <rPr>
        <u/>
        <sz val="11"/>
        <color rgb="FF204761"/>
        <rFont val="Calibri"/>
        <family val="2"/>
        <scheme val="minor"/>
      </rPr>
      <t>Box 2</t>
    </r>
    <r>
      <rPr>
        <sz val="11"/>
        <color rgb="FF204761"/>
        <rFont val="Calibri"/>
        <family val="2"/>
        <scheme val="minor"/>
      </rPr>
      <t xml:space="preserve"> for an example.</t>
    </r>
  </si>
  <si>
    <r>
      <t xml:space="preserve">For bedrooms, you will now need to select whether the window or door is on the ground floor or 'easily accessible' in column </t>
    </r>
    <r>
      <rPr>
        <b/>
        <sz val="11"/>
        <color rgb="FF2A84D5"/>
        <rFont val="Calibri"/>
        <family val="2"/>
        <scheme val="minor"/>
      </rPr>
      <t>R</t>
    </r>
    <r>
      <rPr>
        <sz val="11"/>
        <color rgb="FF204761"/>
        <rFont val="Calibri"/>
        <family val="2"/>
        <scheme val="minor"/>
      </rPr>
      <t xml:space="preserve">. See </t>
    </r>
    <r>
      <rPr>
        <u/>
        <sz val="11"/>
        <color rgb="FF204761"/>
        <rFont val="Calibri"/>
        <family val="2"/>
        <scheme val="minor"/>
      </rPr>
      <t>Box 9</t>
    </r>
    <r>
      <rPr>
        <sz val="11"/>
        <color rgb="FF204761"/>
        <rFont val="Calibri"/>
        <family val="2"/>
        <scheme val="minor"/>
      </rPr>
      <t xml:space="preserve"> for guidance.</t>
    </r>
  </si>
  <si>
    <r>
      <t xml:space="preserve">If the answer is yes, then there is a further question regarding security in column </t>
    </r>
    <r>
      <rPr>
        <b/>
        <sz val="11"/>
        <color rgb="FF2A84D5"/>
        <rFont val="Calibri"/>
        <family val="2"/>
        <scheme val="minor"/>
      </rPr>
      <t>S</t>
    </r>
    <r>
      <rPr>
        <sz val="11"/>
        <color rgb="FF204761"/>
        <rFont val="Calibri"/>
        <family val="2"/>
        <scheme val="minor"/>
      </rPr>
      <t xml:space="preserve">. See </t>
    </r>
    <r>
      <rPr>
        <u/>
        <sz val="11"/>
        <color rgb="FF204761"/>
        <rFont val="Calibri"/>
        <family val="2"/>
        <scheme val="minor"/>
      </rPr>
      <t>Box 10</t>
    </r>
    <r>
      <rPr>
        <sz val="11"/>
        <color rgb="FF204761"/>
        <rFont val="Calibri"/>
        <family val="2"/>
        <scheme val="minor"/>
      </rPr>
      <t xml:space="preserve"> for guidance.</t>
    </r>
  </si>
  <si>
    <r>
      <t xml:space="preserve">For all windows/ rooflights not in ground floor or easily accessible bedrooms, the next information to enter is whether the opening is restricted in any way to provide additional protection from falling. Use the drop down in column </t>
    </r>
    <r>
      <rPr>
        <b/>
        <sz val="11"/>
        <color rgb="FF2A84D5"/>
        <rFont val="Calibri"/>
        <family val="2"/>
        <scheme val="minor"/>
      </rPr>
      <t>X</t>
    </r>
    <r>
      <rPr>
        <sz val="11"/>
        <color rgb="FF204761"/>
        <rFont val="Calibri"/>
        <family val="2"/>
        <scheme val="minor"/>
      </rPr>
      <t xml:space="preserve"> to indicate this. </t>
    </r>
  </si>
  <si>
    <r>
      <t>Open the "</t>
    </r>
    <r>
      <rPr>
        <b/>
        <sz val="11"/>
        <color rgb="FF21AF4F"/>
        <rFont val="Calibri"/>
        <family val="2"/>
        <scheme val="minor"/>
      </rPr>
      <t>RESULTS</t>
    </r>
    <r>
      <rPr>
        <sz val="11"/>
        <color rgb="FF204761"/>
        <rFont val="Calibri"/>
        <family val="2"/>
        <scheme val="minor"/>
      </rPr>
      <t>" tab</t>
    </r>
  </si>
  <si>
    <r>
      <t xml:space="preserve">For the dwelling to comply using the Simplified Method, all AD-O criteria need to be met. This is shown by the colour coded tick and cross in column </t>
    </r>
    <r>
      <rPr>
        <b/>
        <sz val="11"/>
        <color rgb="FF21AF4F"/>
        <rFont val="Calibri"/>
        <family val="2"/>
        <scheme val="minor"/>
      </rPr>
      <t>K</t>
    </r>
  </si>
  <si>
    <t>A suggested compliance checklist that may be filled out and submitted to Building Control is included in "Compliance Checklist" sheet</t>
  </si>
  <si>
    <r>
      <t xml:space="preserve">Cells </t>
    </r>
    <r>
      <rPr>
        <b/>
        <sz val="11"/>
        <color rgb="FF21AF4F"/>
        <rFont val="Calibri"/>
        <family val="2"/>
        <scheme val="minor"/>
      </rPr>
      <t>H3</t>
    </r>
    <r>
      <rPr>
        <sz val="11"/>
        <color rgb="FF204761"/>
        <rFont val="Calibri"/>
        <family val="2"/>
        <scheme val="minor"/>
      </rPr>
      <t xml:space="preserve"> and </t>
    </r>
    <r>
      <rPr>
        <b/>
        <sz val="11"/>
        <color rgb="FF21AF4F"/>
        <rFont val="Calibri"/>
        <family val="2"/>
        <scheme val="minor"/>
      </rPr>
      <t>H4</t>
    </r>
    <r>
      <rPr>
        <sz val="11"/>
        <color rgb="FF204761"/>
        <rFont val="Calibri"/>
        <family val="2"/>
        <scheme val="minor"/>
      </rPr>
      <t xml:space="preserve"> are checks to ensure the Simplified Method is applicable to the location of the dwelling. Use the drop downs to indicate the answers.</t>
    </r>
  </si>
  <si>
    <r>
      <t>Calculate the GIA of the dwelling (in m</t>
    </r>
    <r>
      <rPr>
        <vertAlign val="superscript"/>
        <sz val="11"/>
        <color rgb="FF204761"/>
        <rFont val="Calibri"/>
        <family val="2"/>
        <scheme val="minor"/>
      </rPr>
      <t>2</t>
    </r>
    <r>
      <rPr>
        <sz val="11"/>
        <color rgb="FF204761"/>
        <rFont val="Calibri"/>
        <family val="2"/>
        <scheme val="minor"/>
      </rPr>
      <t xml:space="preserve">) and enter it in cell </t>
    </r>
    <r>
      <rPr>
        <b/>
        <sz val="11"/>
        <color rgb="FF2A84D5"/>
        <rFont val="Calibri"/>
        <family val="2"/>
        <scheme val="minor"/>
      </rPr>
      <t>D5</t>
    </r>
  </si>
  <si>
    <t>Compliance Checklist - Building Regulations Part O (England), Simplified Method</t>
  </si>
  <si>
    <t>Are there any security, noise or pollution issues?</t>
  </si>
  <si>
    <t>Part 1 - Building details and declarations</t>
  </si>
  <si>
    <t>Part 2 - Design details, simplified method</t>
  </si>
  <si>
    <t>Details of standards selected:</t>
  </si>
  <si>
    <t>This dwelling</t>
  </si>
  <si>
    <t>d1. Total minimum free area - as % of total floor area</t>
  </si>
  <si>
    <t>d2. Total minimum free area - as % of glazed area</t>
  </si>
  <si>
    <t>e1. Bedroom 1 minimum free area</t>
  </si>
  <si>
    <t>e2. Bedroom 2 minimum free area</t>
  </si>
  <si>
    <t>e3. Bedroom 3 minimum free area</t>
  </si>
  <si>
    <t>e4. Bedroom 4 minimum free area</t>
  </si>
  <si>
    <t>e5. Bedroom 5 minimum free area</t>
  </si>
  <si>
    <t>Note: All references to paragraphs are to Approved Document Part O</t>
  </si>
  <si>
    <t>Part 3 - Completion details</t>
  </si>
  <si>
    <t>Box 1</t>
  </si>
  <si>
    <r>
      <t xml:space="preserve">Cross-ventilation means that the dwelling has </t>
    </r>
    <r>
      <rPr>
        <b/>
        <sz val="11"/>
        <color rgb="FF204761"/>
        <rFont val="Calibri"/>
        <family val="2"/>
        <scheme val="minor"/>
      </rPr>
      <t>openings on opposite façades</t>
    </r>
    <r>
      <rPr>
        <sz val="11"/>
        <color rgb="FF204761"/>
        <rFont val="Calibri"/>
        <family val="2"/>
        <scheme val="minor"/>
      </rPr>
      <t xml:space="preserve"> (see diagram below). </t>
    </r>
  </si>
  <si>
    <t>Box 2</t>
  </si>
  <si>
    <t>The diagram below shows the individual panes for an example window. Each pane should be entered into the spreadsheet as a separate row.</t>
  </si>
  <si>
    <t>Box 3</t>
  </si>
  <si>
    <r>
      <t>A suggested compliance checklist that may be filled out and submitted to Building Control is included in "</t>
    </r>
    <r>
      <rPr>
        <b/>
        <sz val="11"/>
        <color rgb="FFF4871F"/>
        <rFont val="Calibri"/>
        <family val="2"/>
        <scheme val="minor"/>
      </rPr>
      <t>Compliance Checklist</t>
    </r>
    <r>
      <rPr>
        <sz val="11"/>
        <color rgb="FF204761"/>
        <rFont val="Calibri"/>
        <family val="2"/>
        <scheme val="minor"/>
      </rPr>
      <t>" sheet. This is based on the template in AD-O Appendix B.</t>
    </r>
  </si>
  <si>
    <t>Box 4</t>
  </si>
  <si>
    <t>Box 5</t>
  </si>
  <si>
    <t>Opening angle of rooflight or inward opening window sash (degrees)</t>
  </si>
  <si>
    <t>Box 6</t>
  </si>
  <si>
    <t>Clock face orientation of window on house type plan</t>
  </si>
  <si>
    <t>Window distance [c] minus [b] (mm)</t>
  </si>
  <si>
    <t>Distance [a] from inside wall to window frame (mm)</t>
  </si>
  <si>
    <r>
      <t>In order to allow a dwelling type to be entered once and then 'turned' to face whichever orientation is correct for individual plots, you will need to enter the location of the pane/opening relative to the plan view drawing, into column</t>
    </r>
    <r>
      <rPr>
        <b/>
        <sz val="11"/>
        <color rgb="FF2A84D5"/>
        <rFont val="Calibri"/>
        <family val="2"/>
        <scheme val="minor"/>
      </rPr>
      <t xml:space="preserve"> H</t>
    </r>
    <r>
      <rPr>
        <sz val="11"/>
        <color rgb="FF204761"/>
        <rFont val="Calibri"/>
        <family val="2"/>
        <scheme val="minor"/>
      </rPr>
      <t xml:space="preserve">. To avoid confusion with the actual orientation of a particular plot we have defined this relative orientation as a clock face (3, 6, 9, 12). Please see </t>
    </r>
    <r>
      <rPr>
        <u/>
        <sz val="11"/>
        <color rgb="FF204761"/>
        <rFont val="Calibri"/>
        <family val="2"/>
        <scheme val="minor"/>
      </rPr>
      <t>Box 4</t>
    </r>
    <r>
      <rPr>
        <sz val="11"/>
        <color rgb="FF204761"/>
        <rFont val="Calibri"/>
        <family val="2"/>
        <scheme val="minor"/>
      </rPr>
      <t xml:space="preserve"> for details.</t>
    </r>
  </si>
  <si>
    <t>Living</t>
  </si>
  <si>
    <t>Where a room serves more than one activity, you will need to calculate the room area based on a room depth no greater than 4.5m from the most glazed façade. See diagram below.</t>
  </si>
  <si>
    <r>
      <t xml:space="preserve">Use the drop down in cell </t>
    </r>
    <r>
      <rPr>
        <b/>
        <sz val="11"/>
        <color rgb="FF2A84D5"/>
        <rFont val="Calibri"/>
        <family val="2"/>
        <scheme val="minor"/>
      </rPr>
      <t>D6</t>
    </r>
    <r>
      <rPr>
        <sz val="11"/>
        <color rgb="FF204761"/>
        <rFont val="Calibri"/>
        <family val="2"/>
        <scheme val="minor"/>
      </rPr>
      <t xml:space="preserve"> to state whether the dwelling has cross-ventilation or not. See </t>
    </r>
    <r>
      <rPr>
        <u/>
        <sz val="11"/>
        <color rgb="FF204761"/>
        <rFont val="Calibri"/>
        <family val="2"/>
        <scheme val="minor"/>
      </rPr>
      <t>Box 1</t>
    </r>
    <r>
      <rPr>
        <sz val="11"/>
        <color rgb="FF204761"/>
        <rFont val="Calibri"/>
        <family val="2"/>
        <scheme val="minor"/>
      </rPr>
      <t xml:space="preserve"> for further information on what constitutes cross-ventilation </t>
    </r>
  </si>
  <si>
    <r>
      <t xml:space="preserve">For outward opening top and side hung windows, the spreadsheet will automatically calculate the opening angle taking into account the 650mm reach criteria. You will need to enter the distance (in mm) from the inside wall to the window frame into column </t>
    </r>
    <r>
      <rPr>
        <b/>
        <sz val="11"/>
        <color rgb="FF2A84D5"/>
        <rFont val="Calibri"/>
        <family val="2"/>
        <scheme val="minor"/>
      </rPr>
      <t>Z</t>
    </r>
    <r>
      <rPr>
        <sz val="11"/>
        <color rgb="FF204761"/>
        <rFont val="Calibri"/>
        <family val="2"/>
        <scheme val="minor"/>
      </rPr>
      <t xml:space="preserve">. An allowance has been made for certain features - see </t>
    </r>
    <r>
      <rPr>
        <u/>
        <sz val="11"/>
        <color rgb="FF204761"/>
        <rFont val="Calibri"/>
        <family val="2"/>
        <scheme val="minor"/>
      </rPr>
      <t>Box 12</t>
    </r>
    <r>
      <rPr>
        <sz val="11"/>
        <color rgb="FF204761"/>
        <rFont val="Calibri"/>
        <family val="2"/>
        <scheme val="minor"/>
      </rPr>
      <t xml:space="preserve"> for details.  </t>
    </r>
  </si>
  <si>
    <r>
      <t xml:space="preserve">Columns </t>
    </r>
    <r>
      <rPr>
        <b/>
        <sz val="11"/>
        <color rgb="FF2A84D5"/>
        <rFont val="Calibri"/>
        <family val="2"/>
        <scheme val="minor"/>
      </rPr>
      <t>AB</t>
    </r>
    <r>
      <rPr>
        <sz val="11"/>
        <color rgb="FF204761"/>
        <rFont val="Calibri"/>
        <family val="2"/>
        <scheme val="minor"/>
      </rPr>
      <t xml:space="preserve"> and </t>
    </r>
    <r>
      <rPr>
        <b/>
        <sz val="11"/>
        <color rgb="FF2A84D5"/>
        <rFont val="Calibri"/>
        <family val="2"/>
        <scheme val="minor"/>
      </rPr>
      <t>AC</t>
    </r>
    <r>
      <rPr>
        <sz val="11"/>
        <color rgb="FF204761"/>
        <rFont val="Calibri"/>
        <family val="2"/>
        <scheme val="minor"/>
      </rPr>
      <t xml:space="preserve"> will display the calculated opening angle to allow for a sense check</t>
    </r>
  </si>
  <si>
    <r>
      <t>The actual orientation of the dwelling on the site wide plan also needs to be entered. You can do this now by entering the actual orientation of 'clock face 6' (the bottom of the house type plan drawing) into the "</t>
    </r>
    <r>
      <rPr>
        <b/>
        <sz val="11"/>
        <color rgb="FF21AF4F"/>
        <rFont val="Calibri"/>
        <family val="2"/>
        <scheme val="minor"/>
      </rPr>
      <t>RESULTS</t>
    </r>
    <r>
      <rPr>
        <sz val="11"/>
        <color rgb="FF204761"/>
        <rFont val="Calibri"/>
        <family val="2"/>
        <scheme val="minor"/>
      </rPr>
      <t xml:space="preserve">" tab, cell </t>
    </r>
    <r>
      <rPr>
        <b/>
        <sz val="11"/>
        <color rgb="FF21AF4F"/>
        <rFont val="Calibri"/>
        <family val="2"/>
        <scheme val="minor"/>
      </rPr>
      <t>H5</t>
    </r>
    <r>
      <rPr>
        <sz val="11"/>
        <color rgb="FF204761"/>
        <rFont val="Calibri"/>
        <family val="2"/>
        <scheme val="minor"/>
      </rPr>
      <t xml:space="preserve"> (or you can do this later @ step 30). Note that generally the bottom of the house type plan will show the front façade, but this may not always be the case - so take care when working out the orientation of 'clock face 6' on the site wide plan. Note that AD-O requires the closest compass direction to be used (North, East, South, West). See </t>
    </r>
    <r>
      <rPr>
        <u/>
        <sz val="11"/>
        <color rgb="FF204761"/>
        <rFont val="Calibri"/>
        <family val="2"/>
        <scheme val="minor"/>
      </rPr>
      <t>Box 5</t>
    </r>
    <r>
      <rPr>
        <sz val="11"/>
        <color rgb="FF204761"/>
        <rFont val="Calibri"/>
        <family val="2"/>
        <scheme val="minor"/>
      </rPr>
      <t xml:space="preserve"> for further guidance, including where the facade is exactly NE, NW, SE or SW.</t>
    </r>
  </si>
  <si>
    <t>The orientation of 'clock face 6' on the house type plan can be determined by looking at the plot on the site wide plan. See example below.</t>
  </si>
  <si>
    <t xml:space="preserve">For sliding doors/windows, bifold doors/windows, and sash windows, there is a particular way in which you will need to enter the panes into the spreadsheet for the outputs to be correct. This is illustrated below with sliding doors as an example, and the same principles should be used for sliding windows, bifold doors/windows and sash windows. </t>
  </si>
  <si>
    <r>
      <t xml:space="preserve">- The glazing area of each pane should be entered into column </t>
    </r>
    <r>
      <rPr>
        <b/>
        <sz val="11"/>
        <color rgb="FF00B0F0"/>
        <rFont val="Calibri"/>
        <family val="2"/>
        <scheme val="minor"/>
      </rPr>
      <t>O</t>
    </r>
    <r>
      <rPr>
        <sz val="11"/>
        <color rgb="FF204761"/>
        <rFont val="Calibri"/>
        <family val="2"/>
        <scheme val="minor"/>
      </rPr>
      <t xml:space="preserve"> (or dimensions of glazed area into columns </t>
    </r>
    <r>
      <rPr>
        <b/>
        <sz val="11"/>
        <color rgb="FF00B0F0"/>
        <rFont val="Calibri"/>
        <family val="2"/>
        <scheme val="minor"/>
      </rPr>
      <t>M</t>
    </r>
    <r>
      <rPr>
        <sz val="11"/>
        <color rgb="FF204761"/>
        <rFont val="Calibri"/>
        <family val="2"/>
        <scheme val="minor"/>
      </rPr>
      <t xml:space="preserve"> and </t>
    </r>
    <r>
      <rPr>
        <b/>
        <sz val="11"/>
        <color rgb="FF00B0F0"/>
        <rFont val="Calibri"/>
        <family val="2"/>
        <scheme val="minor"/>
      </rPr>
      <t>N</t>
    </r>
    <r>
      <rPr>
        <sz val="11"/>
        <color rgb="FF204761"/>
        <rFont val="Calibri"/>
        <family val="2"/>
        <scheme val="minor"/>
      </rPr>
      <t>).</t>
    </r>
  </si>
  <si>
    <t>Box 7</t>
  </si>
  <si>
    <r>
      <t>For opening panes (referred to as "sash" in the spreadsheet), enter the width into column</t>
    </r>
    <r>
      <rPr>
        <b/>
        <sz val="11"/>
        <color rgb="FF2A84D5"/>
        <rFont val="Calibri"/>
        <family val="2"/>
        <scheme val="minor"/>
      </rPr>
      <t xml:space="preserve"> P</t>
    </r>
    <r>
      <rPr>
        <sz val="11"/>
        <color rgb="FF204761"/>
        <rFont val="Calibri"/>
        <family val="2"/>
        <scheme val="minor"/>
      </rPr>
      <t xml:space="preserve"> and height into column </t>
    </r>
    <r>
      <rPr>
        <b/>
        <sz val="11"/>
        <color rgb="FF2A84D5"/>
        <rFont val="Calibri"/>
        <family val="2"/>
        <scheme val="minor"/>
      </rPr>
      <t>Q</t>
    </r>
    <r>
      <rPr>
        <sz val="11"/>
        <color rgb="FF204761"/>
        <rFont val="Calibri"/>
        <family val="2"/>
        <scheme val="minor"/>
      </rPr>
      <t xml:space="preserve">. It is important that these are input into the correct columns (i.e. width into column P and height into column Q) in order for the equivalent area calculations to be correct. This is the dimensions of the opening part of the window pane, including frame - see </t>
    </r>
    <r>
      <rPr>
        <u/>
        <sz val="11"/>
        <color rgb="FF204761"/>
        <rFont val="Calibri"/>
        <family val="2"/>
        <scheme val="minor"/>
      </rPr>
      <t>Box 7</t>
    </r>
    <r>
      <rPr>
        <sz val="11"/>
        <color rgb="FF204761"/>
        <rFont val="Calibri"/>
        <family val="2"/>
        <scheme val="minor"/>
      </rPr>
      <t xml:space="preserve"> for further information.</t>
    </r>
  </si>
  <si>
    <r>
      <t>Enter either the glazed pane dimensions into columns</t>
    </r>
    <r>
      <rPr>
        <b/>
        <sz val="11"/>
        <color rgb="FF2A84D5"/>
        <rFont val="Calibri"/>
        <family val="2"/>
        <scheme val="minor"/>
      </rPr>
      <t xml:space="preserve"> M</t>
    </r>
    <r>
      <rPr>
        <sz val="11"/>
        <color rgb="FF204761"/>
        <rFont val="Calibri"/>
        <family val="2"/>
        <scheme val="minor"/>
      </rPr>
      <t xml:space="preserve"> &amp; </t>
    </r>
    <r>
      <rPr>
        <b/>
        <sz val="11"/>
        <color rgb="FF2A84D5"/>
        <rFont val="Calibri"/>
        <family val="2"/>
        <scheme val="minor"/>
      </rPr>
      <t>N</t>
    </r>
    <r>
      <rPr>
        <sz val="11"/>
        <color rgb="FF204761"/>
        <rFont val="Calibri"/>
        <family val="2"/>
        <scheme val="minor"/>
      </rPr>
      <t xml:space="preserve"> or area into column</t>
    </r>
    <r>
      <rPr>
        <b/>
        <sz val="11"/>
        <color rgb="FF2A84D5"/>
        <rFont val="Calibri"/>
        <family val="2"/>
        <scheme val="minor"/>
      </rPr>
      <t xml:space="preserve"> O </t>
    </r>
    <r>
      <rPr>
        <sz val="11"/>
        <color rgb="FF204761"/>
        <rFont val="Calibri"/>
        <family val="2"/>
        <scheme val="minor"/>
      </rPr>
      <t xml:space="preserve">(whichever cells are coloured yellow). This is just the glazed portion of the pane/opening - see </t>
    </r>
    <r>
      <rPr>
        <u/>
        <sz val="11"/>
        <color rgb="FF204761"/>
        <rFont val="Calibri"/>
        <family val="2"/>
        <scheme val="minor"/>
      </rPr>
      <t>Box 6</t>
    </r>
    <r>
      <rPr>
        <sz val="11"/>
        <color rgb="FF204761"/>
        <rFont val="Calibri"/>
        <family val="2"/>
        <scheme val="minor"/>
      </rPr>
      <t xml:space="preserve"> for further information.</t>
    </r>
  </si>
  <si>
    <t>Box 8</t>
  </si>
  <si>
    <t>Box 9</t>
  </si>
  <si>
    <t>The input for the glazed pane is the area or dimensions of the glass in each pane (excluding frame, etc).</t>
  </si>
  <si>
    <t>The input for the window sash/ door is the width and height of each opening section (including frame, etc).</t>
  </si>
  <si>
    <t>AD-O Appendix K defines "easily accessible" as:</t>
  </si>
  <si>
    <t>- A window or doorway, any part of which is within 2m vertically of an accessible level surface, such as the ground or basement level, or an access boundary.</t>
  </si>
  <si>
    <t>- A window within 2m vertically of a flat or sloping roof (with a pitch of less than 30 degrees) that is within 3.5m of ground level.</t>
  </si>
  <si>
    <t>Box 10</t>
  </si>
  <si>
    <t>AD-O states that:</t>
  </si>
  <si>
    <t>Open windows or doors can be made secure by using any of the following.
a. Fixed or lockable louvred shutters.
b. Fixed or lockable window grilles or railings.</t>
  </si>
  <si>
    <t>Box 11</t>
  </si>
  <si>
    <r>
      <t xml:space="preserve">For inward opening windows and rooflights you will need to enter the opening angle in column </t>
    </r>
    <r>
      <rPr>
        <b/>
        <sz val="11"/>
        <color rgb="FF2A84D5"/>
        <rFont val="Calibri"/>
        <family val="2"/>
        <scheme val="minor"/>
      </rPr>
      <t>AA</t>
    </r>
    <r>
      <rPr>
        <sz val="11"/>
        <color rgb="FF204761"/>
        <rFont val="Calibri"/>
        <family val="2"/>
        <scheme val="minor"/>
      </rPr>
      <t xml:space="preserve">. For rooflights this must take into account the maximum 650mm reach criteria and any other restrictions to opening - see </t>
    </r>
    <r>
      <rPr>
        <u/>
        <sz val="11"/>
        <color rgb="FF204761"/>
        <rFont val="Calibri"/>
        <family val="2"/>
        <scheme val="minor"/>
      </rPr>
      <t>Box 13</t>
    </r>
    <r>
      <rPr>
        <sz val="11"/>
        <color rgb="FF204761"/>
        <rFont val="Calibri"/>
        <family val="2"/>
        <scheme val="minor"/>
      </rPr>
      <t xml:space="preserve">. For inward opening windows this must take into account any restrictions to opening (the 650mm criteria does not apply) - see </t>
    </r>
    <r>
      <rPr>
        <u/>
        <sz val="11"/>
        <color rgb="FF204761"/>
        <rFont val="Calibri"/>
        <family val="2"/>
        <scheme val="minor"/>
      </rPr>
      <t>Box 14</t>
    </r>
    <r>
      <rPr>
        <sz val="11"/>
        <color rgb="FF204761"/>
        <rFont val="Calibri"/>
        <family val="2"/>
        <scheme val="minor"/>
      </rPr>
      <t>. If the opening angle is &gt;90 degrees, enter 90.</t>
    </r>
  </si>
  <si>
    <t>Opening distance is defined below for outward opening windows:</t>
  </si>
  <si>
    <t>Box 12</t>
  </si>
  <si>
    <t>Box 13</t>
  </si>
  <si>
    <t>Box 14</t>
  </si>
  <si>
    <t>Opening angle for rooflights is illustrated below.</t>
  </si>
  <si>
    <t>Opening angle for inward opening windows is illustrated below:</t>
  </si>
  <si>
    <t xml:space="preserve">Centre pivot:                                                     Top pivot: </t>
  </si>
  <si>
    <t>is the orientation on the site wide plan of house type plan 'clock face 6'</t>
  </si>
  <si>
    <t>Direction of house type plan 'clock face 6' on site wide plan</t>
  </si>
  <si>
    <r>
      <t xml:space="preserve">Enter the floor area of the room in column </t>
    </r>
    <r>
      <rPr>
        <b/>
        <sz val="11"/>
        <color rgb="FF2A84D5"/>
        <rFont val="Calibri"/>
        <family val="2"/>
        <scheme val="minor"/>
      </rPr>
      <t>D</t>
    </r>
    <r>
      <rPr>
        <sz val="11"/>
        <color rgb="FF204761"/>
        <rFont val="Calibri"/>
        <family val="2"/>
        <scheme val="minor"/>
      </rPr>
      <t xml:space="preserve">. Where a room serves more than one activity (e.g. living/ kitchen), the room area needs to be calculated based on a room depth no greater than 4.5m - see </t>
    </r>
    <r>
      <rPr>
        <u/>
        <sz val="11"/>
        <color rgb="FF204761"/>
        <rFont val="Calibri"/>
        <family val="2"/>
        <scheme val="minor"/>
      </rPr>
      <t>Box 3</t>
    </r>
    <r>
      <rPr>
        <sz val="11"/>
        <color rgb="FF204761"/>
        <rFont val="Calibri"/>
        <family val="2"/>
        <scheme val="minor"/>
      </rPr>
      <t xml:space="preserve"> for details.</t>
    </r>
  </si>
  <si>
    <r>
      <t xml:space="preserve">- The "open" section (shaded pink above) should be entered as the correct "opening type" in column </t>
    </r>
    <r>
      <rPr>
        <b/>
        <sz val="11"/>
        <color rgb="FF00B0F0"/>
        <rFont val="Calibri"/>
        <family val="2"/>
        <scheme val="minor"/>
      </rPr>
      <t>J</t>
    </r>
    <r>
      <rPr>
        <sz val="11"/>
        <color rgb="FF204761"/>
        <rFont val="Calibri"/>
        <family val="2"/>
        <scheme val="minor"/>
      </rPr>
      <t xml:space="preserve"> (e.g. in this case, "Sliding door"). The width of the opening should be entered into column </t>
    </r>
    <r>
      <rPr>
        <b/>
        <sz val="11"/>
        <color rgb="FF00B0F0"/>
        <rFont val="Calibri"/>
        <family val="2"/>
        <scheme val="minor"/>
      </rPr>
      <t>P</t>
    </r>
    <r>
      <rPr>
        <sz val="11"/>
        <color rgb="FF204761"/>
        <rFont val="Calibri"/>
        <family val="2"/>
        <scheme val="minor"/>
      </rPr>
      <t>, and the height of the opening into column</t>
    </r>
    <r>
      <rPr>
        <b/>
        <sz val="11"/>
        <color rgb="FF00B0F0"/>
        <rFont val="Calibri"/>
        <family val="2"/>
        <scheme val="minor"/>
      </rPr>
      <t xml:space="preserve"> Q</t>
    </r>
    <r>
      <rPr>
        <sz val="11"/>
        <color rgb="FF204761"/>
        <rFont val="Calibri"/>
        <family val="2"/>
        <scheme val="minor"/>
      </rPr>
      <t>. It does not matter if it turns out that the area entered for the glazed pane is larger than the area of the opening.</t>
    </r>
  </si>
  <si>
    <r>
      <t xml:space="preserve">! DO NOT USE THE SIMPLIFIED METHOD </t>
    </r>
    <r>
      <rPr>
        <sz val="12"/>
        <color theme="0"/>
        <rFont val="Calibri"/>
        <family val="2"/>
        <scheme val="minor"/>
      </rPr>
      <t xml:space="preserve">- You have selected in the RESULTS tab that the dwelling is located where </t>
    </r>
    <r>
      <rPr>
        <b/>
        <sz val="12"/>
        <color theme="0"/>
        <rFont val="Calibri"/>
        <family val="2"/>
        <scheme val="minor"/>
      </rPr>
      <t xml:space="preserve">external noise may be an issue </t>
    </r>
    <r>
      <rPr>
        <sz val="12"/>
        <color theme="0"/>
        <rFont val="Calibri"/>
        <family val="2"/>
        <scheme val="minor"/>
      </rPr>
      <t>and/or near to</t>
    </r>
    <r>
      <rPr>
        <b/>
        <sz val="12"/>
        <color theme="0"/>
        <rFont val="Calibri"/>
        <family val="2"/>
        <scheme val="minor"/>
      </rPr>
      <t xml:space="preserve"> significant local pollution sources</t>
    </r>
    <r>
      <rPr>
        <sz val="12"/>
        <color theme="0"/>
        <rFont val="Calibri"/>
        <family val="2"/>
        <scheme val="minor"/>
      </rPr>
      <t xml:space="preserve"> - use Dynamic Thermal Modelling Method instead</t>
    </r>
  </si>
  <si>
    <t>How to use: Detailed process steps</t>
  </si>
  <si>
    <t>Permission is hereby granted, free of charge, to any person obtaining a copy of this spreadsheet tool, to copy, use, and distribute the spreadsheet tool, and to permit persons to who the spreadsheet tool is furnished to do so, subject to the following condition: The above copyright notice and this permission notice including the below disclaimer of liability shall be included in all copies or substantial portions of the spreadsheet tool.</t>
  </si>
  <si>
    <t>Persimmon Homes, Susie Diamond (Inkling), Fabienne Blunden (Studio Partington), Tessa Hurstwyn, David Adams and the discharge coefficient calculator developed by Dr Benjamin Jones of Nottingham University.</t>
  </si>
  <si>
    <t>The diagram below shows the distance from inside wall to window frame [a], and the max 650mm reach. Within the spreadsheet tool it has been assumed that dimension [c] minus [b] = 20mm.</t>
  </si>
  <si>
    <t>Should you have any comments, observations or suggestions please send them to
admin@futurehomes.org.uk</t>
  </si>
  <si>
    <r>
      <rPr>
        <b/>
        <sz val="11"/>
        <color rgb="FF204761"/>
        <rFont val="Calibri"/>
        <family val="2"/>
        <scheme val="minor"/>
      </rPr>
      <t>Version:</t>
    </r>
    <r>
      <rPr>
        <sz val="11"/>
        <color rgb="FF204761"/>
        <rFont val="Calibri"/>
        <family val="2"/>
        <scheme val="minor"/>
      </rPr>
      <t xml:space="preserve"> </t>
    </r>
  </si>
  <si>
    <t>Version:</t>
  </si>
  <si>
    <t>a.</t>
  </si>
  <si>
    <t>b.</t>
  </si>
  <si>
    <t>c.</t>
  </si>
  <si>
    <t>d.</t>
  </si>
  <si>
    <t>e.</t>
  </si>
  <si>
    <t>f.</t>
  </si>
  <si>
    <t>g.</t>
  </si>
  <si>
    <t>h.</t>
  </si>
  <si>
    <t>Future Homes Hub spreadsheet tool version:</t>
  </si>
  <si>
    <t>Should you have any comments, observations or suggestions please send them to</t>
  </si>
  <si>
    <t>admin@futurehomes.org.uk</t>
  </si>
  <si>
    <t>This spreadsheet has been provided for free and whilst every effort has been made to ensure it's accuracy the Future Homes Hub can assume no liability for errors or omissions. It is used entirely at the user's own risk.
Refer to the cover page for full legal notices.</t>
  </si>
  <si>
    <t>Input cells can be copied down a column, but do not copy input cells from left to right (across the row).</t>
  </si>
  <si>
    <r>
      <t xml:space="preserve">You need to enter the location risk category for the dwelling into cell </t>
    </r>
    <r>
      <rPr>
        <b/>
        <sz val="11"/>
        <color rgb="FF21AF4F"/>
        <rFont val="Calibri"/>
        <family val="2"/>
        <scheme val="minor"/>
      </rPr>
      <t>D14</t>
    </r>
    <r>
      <rPr>
        <sz val="11"/>
        <color rgb="FF204761"/>
        <rFont val="Calibri"/>
        <family val="2"/>
        <scheme val="minor"/>
      </rPr>
      <t xml:space="preserve">. The location categories are defined in AD-O section 1.3. Most of England is defined as "Moderate Risk", but urban and some suburban parts of London are defined as "High Risk", and there is also guidance on parts of central Manchester. Refer to AD-O for details. </t>
    </r>
  </si>
  <si>
    <r>
      <t xml:space="preserve">The outcome of the assessment is shown in the Results section (rows </t>
    </r>
    <r>
      <rPr>
        <b/>
        <sz val="11"/>
        <color rgb="FF21AF4F"/>
        <rFont val="Calibri"/>
        <family val="2"/>
        <scheme val="minor"/>
      </rPr>
      <t>20</t>
    </r>
    <r>
      <rPr>
        <sz val="11"/>
        <color rgb="FF204761"/>
        <rFont val="Calibri"/>
        <family val="2"/>
        <scheme val="minor"/>
      </rPr>
      <t>-</t>
    </r>
    <r>
      <rPr>
        <b/>
        <sz val="11"/>
        <color rgb="FF21AF4F"/>
        <rFont val="Calibri"/>
        <family val="2"/>
        <scheme val="minor"/>
      </rPr>
      <t>32</t>
    </r>
    <r>
      <rPr>
        <sz val="11"/>
        <color rgb="FF204761"/>
        <rFont val="Calibri"/>
        <family val="2"/>
        <scheme val="minor"/>
      </rPr>
      <t>). This shows the values calculated for the dwelling alongside the target (taken from the criteria in AD-O Tables 1.1 to 1.4). The targets differ depending on location, whether or not cross ventilation is available, and the orientation of the largest glazed façade.</t>
    </r>
  </si>
  <si>
    <r>
      <t xml:space="preserve">If there is a restrictor, enter the opening distance (in mm) in column </t>
    </r>
    <r>
      <rPr>
        <b/>
        <sz val="11"/>
        <color rgb="FF2A84D5"/>
        <rFont val="Calibri"/>
        <family val="2"/>
        <scheme val="minor"/>
      </rPr>
      <t>Y</t>
    </r>
    <r>
      <rPr>
        <sz val="11"/>
        <color rgb="FF204761"/>
        <rFont val="Calibri"/>
        <family val="2"/>
        <scheme val="minor"/>
      </rPr>
      <t xml:space="preserve">. This should be the measurement of the gap at the window's widest opening point with the restrictor in place. See </t>
    </r>
    <r>
      <rPr>
        <u/>
        <sz val="11"/>
        <color rgb="FF204761"/>
        <rFont val="Calibri"/>
        <family val="2"/>
        <scheme val="minor"/>
      </rPr>
      <t>Box 11</t>
    </r>
    <r>
      <rPr>
        <sz val="11"/>
        <color rgb="FF204761"/>
        <rFont val="Calibri"/>
        <family val="2"/>
        <scheme val="minor"/>
      </rPr>
      <t xml:space="preserve"> for guidance.</t>
    </r>
  </si>
  <si>
    <r>
      <t xml:space="preserve">- The "fixed" section (shaded green above) should be entered as "fixed pane" in column </t>
    </r>
    <r>
      <rPr>
        <b/>
        <sz val="11"/>
        <color rgb="FF00B0F0"/>
        <rFont val="Calibri"/>
        <family val="2"/>
        <scheme val="minor"/>
      </rPr>
      <t>J</t>
    </r>
    <r>
      <rPr>
        <sz val="11"/>
        <color rgb="FF204761"/>
        <rFont val="Calibri"/>
        <family val="2"/>
        <scheme val="minor"/>
      </rPr>
      <t xml:space="preserve">. The width of the "fixed" section should be entered into column </t>
    </r>
    <r>
      <rPr>
        <b/>
        <sz val="11"/>
        <color rgb="FF00B0F0"/>
        <rFont val="Calibri"/>
        <family val="2"/>
        <scheme val="minor"/>
      </rPr>
      <t>P</t>
    </r>
    <r>
      <rPr>
        <sz val="11"/>
        <color rgb="FF204761"/>
        <rFont val="Calibri"/>
        <family val="2"/>
        <scheme val="minor"/>
      </rPr>
      <t xml:space="preserve">, and the height into column </t>
    </r>
    <r>
      <rPr>
        <b/>
        <sz val="11"/>
        <color rgb="FF00B0F0"/>
        <rFont val="Calibri"/>
        <family val="2"/>
        <scheme val="minor"/>
      </rPr>
      <t>Q</t>
    </r>
    <r>
      <rPr>
        <sz val="11"/>
        <color rgb="FF204761"/>
        <rFont val="Calibri"/>
        <family val="2"/>
        <scheme val="minor"/>
      </rPr>
      <t>.</t>
    </r>
  </si>
  <si>
    <t>The same principles apply for windows where the opening is restricted:</t>
  </si>
  <si>
    <r>
      <t xml:space="preserve">First ensure that the Simplified Method is applicable to the dwelling you want to assess. See </t>
    </r>
    <r>
      <rPr>
        <u/>
        <sz val="11"/>
        <color rgb="FF204761"/>
        <rFont val="Calibri"/>
        <family val="2"/>
        <scheme val="minor"/>
      </rPr>
      <t>Box 0</t>
    </r>
  </si>
  <si>
    <t>Box 0</t>
  </si>
  <si>
    <t>i. Is there more than one residential unit with significant amounts of horizontal hot water pipes? (see AD-O para 1.13)
ii. Would opening the windows cause the night time noise limits to be broken? (see AD-O para 3.1 &amp; 3.2 - 3.4)
iii. Does external pollution prevent window opening? (See AD-O para 3.1 &amp; 3.5)</t>
  </si>
  <si>
    <r>
      <t xml:space="preserve">This spreadsheet has been provided for free and whilst every effort has been made to ensure it's accuracy the Future Homes Hub can assume no liability for errors or omissions. It is used entirely at the user's own risk.
Refer to the cover page for full legal notices.
</t>
    </r>
    <r>
      <rPr>
        <b/>
        <sz val="11"/>
        <color rgb="FF204761"/>
        <rFont val="Calibri"/>
        <family val="2"/>
        <scheme val="minor"/>
      </rPr>
      <t xml:space="preserve">
Should you have any comments, observations or suggestions please send them to: </t>
    </r>
    <r>
      <rPr>
        <b/>
        <sz val="11"/>
        <color rgb="FF2A84D5"/>
        <rFont val="Calibri"/>
        <family val="2"/>
        <scheme val="minor"/>
      </rPr>
      <t>admin@futurehomes.org.uk</t>
    </r>
  </si>
  <si>
    <t>The spreadsheet tool is provided 'as is', without warranty of any kind, express or implied, including but not limited to any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spreadsheet tool or the use or other dealings in the spreadsheet tool.</t>
  </si>
  <si>
    <t>Sponsored by</t>
  </si>
  <si>
    <t>NOTE</t>
  </si>
  <si>
    <t>This version of the spreadsheet tool is not able to take account of ventilation provided by louvre openings</t>
  </si>
  <si>
    <r>
      <t>If you have carried out step 10, the compass orientation of all panes will now be displayed in column</t>
    </r>
    <r>
      <rPr>
        <b/>
        <sz val="11"/>
        <color rgb="FF204761"/>
        <rFont val="Calibri"/>
        <family val="2"/>
        <scheme val="minor"/>
      </rPr>
      <t xml:space="preserve"> </t>
    </r>
    <r>
      <rPr>
        <b/>
        <sz val="11"/>
        <color rgb="FF2A84D5"/>
        <rFont val="Calibri"/>
        <family val="2"/>
        <scheme val="minor"/>
      </rPr>
      <t>I</t>
    </r>
    <r>
      <rPr>
        <sz val="11"/>
        <color rgb="FF204761"/>
        <rFont val="Calibri"/>
        <family val="2"/>
        <scheme val="minor"/>
      </rPr>
      <t xml:space="preserve"> of the "</t>
    </r>
    <r>
      <rPr>
        <b/>
        <sz val="11"/>
        <color rgb="FF2A84D5"/>
        <rFont val="Calibri"/>
        <family val="2"/>
        <scheme val="minor"/>
      </rPr>
      <t>Window &amp; Door DATA INPUT</t>
    </r>
    <r>
      <rPr>
        <sz val="11"/>
        <color rgb="FF204761"/>
        <rFont val="Calibri"/>
        <family val="2"/>
        <scheme val="minor"/>
      </rPr>
      <t>" tab.</t>
    </r>
  </si>
  <si>
    <r>
      <t xml:space="preserve">Enter the pane/opening type from the drop down menu in column </t>
    </r>
    <r>
      <rPr>
        <b/>
        <sz val="11"/>
        <color rgb="FF2A84D5"/>
        <rFont val="Calibri"/>
        <family val="2"/>
        <scheme val="minor"/>
      </rPr>
      <t>J</t>
    </r>
    <r>
      <rPr>
        <sz val="11"/>
        <color rgb="FF204761"/>
        <rFont val="Calibri"/>
        <family val="2"/>
        <scheme val="minor"/>
      </rPr>
      <t xml:space="preserve">. If it is not a fixed pane, you will then be asked whether it is to be used as part of the overheating mitigation strategy in column </t>
    </r>
    <r>
      <rPr>
        <b/>
        <sz val="11"/>
        <color rgb="FF2A84D5"/>
        <rFont val="Calibri"/>
        <family val="2"/>
        <scheme val="minor"/>
      </rPr>
      <t>K</t>
    </r>
    <r>
      <rPr>
        <sz val="11"/>
        <color rgb="FF204761"/>
        <rFont val="Calibri"/>
        <family val="2"/>
        <scheme val="minor"/>
      </rPr>
      <t xml:space="preserve"> - if yes then it must meet the minimum opening height or guarding requirements. Essentially if the height difference from inside to outside is greater than 600mm then cill heights of opening panes must be a minimum of 1100mm from the floor or guarding to this level needs to be provided. See AD-O Para 3.8 - 3.10 and Table 3.1, and DLUHC FAQ for details.</t>
    </r>
  </si>
  <si>
    <r>
      <t xml:space="preserve">DLUHC have published </t>
    </r>
    <r>
      <rPr>
        <u/>
        <sz val="11"/>
        <color rgb="FF204761"/>
        <rFont val="Calibri"/>
        <family val="2"/>
        <scheme val="minor"/>
      </rPr>
      <t>AD-O Frequently Asked Questions</t>
    </r>
    <r>
      <rPr>
        <sz val="11"/>
        <color rgb="FF204761"/>
        <rFont val="Calibri"/>
        <family val="2"/>
        <scheme val="minor"/>
      </rPr>
      <t xml:space="preserve"> which should also be referred to</t>
    </r>
  </si>
  <si>
    <r>
      <t xml:space="preserve">A </t>
    </r>
    <r>
      <rPr>
        <u/>
        <sz val="11"/>
        <color rgb="FF204761"/>
        <rFont val="Calibri"/>
        <family val="2"/>
        <scheme val="minor"/>
      </rPr>
      <t xml:space="preserve">Housebuilder's Guide to Part </t>
    </r>
    <r>
      <rPr>
        <sz val="11"/>
        <color rgb="FF204761"/>
        <rFont val="Calibri"/>
        <family val="2"/>
        <scheme val="minor"/>
      </rPr>
      <t>O is available on the Future Homes Hub website</t>
    </r>
  </si>
  <si>
    <r>
      <rPr>
        <sz val="11"/>
        <color rgb="FF204761"/>
        <rFont val="Calibri"/>
        <family val="2"/>
        <scheme val="minor"/>
      </rPr>
      <t xml:space="preserve">A </t>
    </r>
    <r>
      <rPr>
        <u/>
        <sz val="11"/>
        <color rgb="FF204761"/>
        <rFont val="Calibri"/>
        <family val="2"/>
        <scheme val="minor"/>
      </rPr>
      <t>Technical Guide to Part O</t>
    </r>
    <r>
      <rPr>
        <sz val="11"/>
        <color rgb="FF204761"/>
        <rFont val="Calibri"/>
        <family val="2"/>
        <scheme val="minor"/>
      </rPr>
      <t xml:space="preserve"> is available on the Future Homes Hub website</t>
    </r>
  </si>
  <si>
    <r>
      <rPr>
        <sz val="11"/>
        <color rgb="FF204761"/>
        <rFont val="Calibri"/>
        <family val="2"/>
        <scheme val="minor"/>
      </rPr>
      <t xml:space="preserve">It is best to be familiar with </t>
    </r>
    <r>
      <rPr>
        <u/>
        <sz val="11"/>
        <color rgb="FF204761"/>
        <rFont val="Calibri"/>
        <family val="2"/>
        <scheme val="minor"/>
      </rPr>
      <t>Approved Document Part O</t>
    </r>
    <r>
      <rPr>
        <sz val="11"/>
        <color rgb="FF204761"/>
        <rFont val="Calibri"/>
        <family val="2"/>
        <scheme val="minor"/>
      </rPr>
      <t xml:space="preserve"> (AD-O) prior to using this tool</t>
    </r>
  </si>
  <si>
    <r>
      <t xml:space="preserve">If you have not already done so, enter the orientation of the bottom of the plan drawing (clock face 6) in cell </t>
    </r>
    <r>
      <rPr>
        <b/>
        <sz val="11"/>
        <color rgb="FF21AF4F"/>
        <rFont val="Calibri"/>
        <family val="2"/>
        <scheme val="minor"/>
      </rPr>
      <t>H5</t>
    </r>
    <r>
      <rPr>
        <sz val="11"/>
        <color rgb="FF204761"/>
        <rFont val="Calibri"/>
        <family val="2"/>
        <scheme val="minor"/>
      </rPr>
      <t xml:space="preserve">. Note that AD-O requires the closest compass direction to be used (North, East, South, West). See step 10, </t>
    </r>
    <r>
      <rPr>
        <u/>
        <sz val="11"/>
        <color rgb="FF204761"/>
        <rFont val="Calibri"/>
        <family val="2"/>
        <scheme val="minor"/>
      </rPr>
      <t>Box 4</t>
    </r>
    <r>
      <rPr>
        <sz val="11"/>
        <color rgb="FF204761"/>
        <rFont val="Calibri"/>
        <family val="2"/>
        <scheme val="minor"/>
      </rPr>
      <t xml:space="preserve"> and </t>
    </r>
    <r>
      <rPr>
        <u/>
        <sz val="11"/>
        <color rgb="FF204761"/>
        <rFont val="Calibri"/>
        <family val="2"/>
        <scheme val="minor"/>
      </rPr>
      <t>Box 5</t>
    </r>
    <r>
      <rPr>
        <sz val="11"/>
        <color rgb="FF204761"/>
        <rFont val="Calibri"/>
        <family val="2"/>
        <scheme val="minor"/>
      </rPr>
      <t xml:space="preserve"> for further information.</t>
    </r>
  </si>
  <si>
    <t>Only if the answer to each of the following questions is 'NO', then the Simplified Method can be used.</t>
  </si>
  <si>
    <t>Openings on façades that are not opposite does not meet the AD-O definition of cross ventilation (e.g. corner flat).</t>
  </si>
  <si>
    <t>On the plan view drawing of the dwelling, assign windows/openings facing the top of the page '12', right of the page '3', bottom of the page '6', and left of the page '9' (as a clock face). For any windows/openings not directly facing one of these directions, the closest 'clock face' direction should be chosen. See diagram below.</t>
  </si>
  <si>
    <r>
      <t xml:space="preserve">Guidance on how to input sliding doors/windows, bifold doors/windows, and sash windows can be found in </t>
    </r>
    <r>
      <rPr>
        <u/>
        <sz val="11"/>
        <color rgb="FF204761"/>
        <rFont val="Calibri"/>
        <family val="2"/>
        <scheme val="minor"/>
      </rPr>
      <t>Box 8</t>
    </r>
    <r>
      <rPr>
        <sz val="11"/>
        <color rgb="FF204761"/>
        <rFont val="Calibri"/>
        <family val="2"/>
        <scheme val="minor"/>
      </rPr>
      <t>. Note that front doors cannot be assumed to be open as part of the overheating strategy.</t>
    </r>
  </si>
  <si>
    <r>
      <t xml:space="preserve">If the window is secure for night-time opening, then depending on the window type you will be asked to enter either the secure night-time opening distance (column </t>
    </r>
    <r>
      <rPr>
        <b/>
        <sz val="11"/>
        <color rgb="FF2A84D5"/>
        <rFont val="Calibri"/>
        <family val="2"/>
        <scheme val="minor"/>
      </rPr>
      <t>T</t>
    </r>
    <r>
      <rPr>
        <sz val="11"/>
        <color rgb="FF204761"/>
        <rFont val="Calibri"/>
        <family val="2"/>
        <scheme val="minor"/>
      </rPr>
      <t>) and daytime opening distance (column</t>
    </r>
    <r>
      <rPr>
        <b/>
        <sz val="11"/>
        <color rgb="FF2A84D5"/>
        <rFont val="Calibri"/>
        <family val="2"/>
        <scheme val="minor"/>
      </rPr>
      <t xml:space="preserve"> U</t>
    </r>
    <r>
      <rPr>
        <sz val="11"/>
        <color rgb="FF204761"/>
        <rFont val="Calibri"/>
        <family val="2"/>
        <scheme val="minor"/>
      </rPr>
      <t>) or the secure night-time opening angle (column</t>
    </r>
    <r>
      <rPr>
        <sz val="11"/>
        <color rgb="FF2A84D5"/>
        <rFont val="Calibri"/>
        <family val="2"/>
        <scheme val="minor"/>
      </rPr>
      <t xml:space="preserve"> </t>
    </r>
    <r>
      <rPr>
        <b/>
        <sz val="11"/>
        <color rgb="FF2A84D5"/>
        <rFont val="Calibri"/>
        <family val="2"/>
        <scheme val="minor"/>
      </rPr>
      <t>V</t>
    </r>
    <r>
      <rPr>
        <sz val="11"/>
        <color rgb="FF204761"/>
        <rFont val="Calibri"/>
        <family val="2"/>
        <scheme val="minor"/>
      </rPr>
      <t xml:space="preserve">) and daytime opening angle (column </t>
    </r>
    <r>
      <rPr>
        <b/>
        <sz val="11"/>
        <color rgb="FF2A84D5"/>
        <rFont val="Calibri"/>
        <family val="2"/>
        <scheme val="minor"/>
      </rPr>
      <t>W</t>
    </r>
    <r>
      <rPr>
        <sz val="11"/>
        <color rgb="FF204761"/>
        <rFont val="Calibri"/>
        <family val="2"/>
        <scheme val="minor"/>
      </rPr>
      <t xml:space="preserve">). This must take into account the 650mm maximum reach criteria. See </t>
    </r>
    <r>
      <rPr>
        <u/>
        <sz val="11"/>
        <color rgb="FF204761"/>
        <rFont val="Calibri"/>
        <family val="2"/>
        <scheme val="minor"/>
      </rPr>
      <t>Box 11</t>
    </r>
    <r>
      <rPr>
        <sz val="11"/>
        <color rgb="FF204761"/>
        <rFont val="Calibri"/>
        <family val="2"/>
        <scheme val="minor"/>
      </rPr>
      <t xml:space="preserve">, </t>
    </r>
    <r>
      <rPr>
        <u/>
        <sz val="11"/>
        <color rgb="FF204761"/>
        <rFont val="Calibri"/>
        <family val="2"/>
        <scheme val="minor"/>
      </rPr>
      <t>Box 13</t>
    </r>
    <r>
      <rPr>
        <sz val="11"/>
        <color rgb="FF204761"/>
        <rFont val="Calibri"/>
        <family val="2"/>
        <scheme val="minor"/>
      </rPr>
      <t xml:space="preserve"> &amp; </t>
    </r>
    <r>
      <rPr>
        <u/>
        <sz val="11"/>
        <color rgb="FF204761"/>
        <rFont val="Calibri"/>
        <family val="2"/>
        <scheme val="minor"/>
      </rPr>
      <t>Box 14</t>
    </r>
    <r>
      <rPr>
        <sz val="11"/>
        <color rgb="FF204761"/>
        <rFont val="Calibri"/>
        <family val="2"/>
        <scheme val="minor"/>
      </rPr>
      <t xml:space="preserve"> for guidance.
</t>
    </r>
  </si>
  <si>
    <t>19A.</t>
  </si>
  <si>
    <r>
      <t xml:space="preserve">If the window is not secure for night-time opening then it is assumed to be closed at night. In this case the daytime opening distance is calculated based on the inputs in columns </t>
    </r>
    <r>
      <rPr>
        <b/>
        <sz val="11"/>
        <color rgb="FF2A84D5"/>
        <rFont val="Calibri"/>
        <family val="2"/>
        <scheme val="minor"/>
      </rPr>
      <t>X</t>
    </r>
    <r>
      <rPr>
        <sz val="11"/>
        <color rgb="FF204761"/>
        <rFont val="Calibri"/>
        <family val="2"/>
        <scheme val="minor"/>
      </rPr>
      <t xml:space="preserve"> - </t>
    </r>
    <r>
      <rPr>
        <b/>
        <sz val="11"/>
        <color rgb="FF2A84D5"/>
        <rFont val="Calibri"/>
        <family val="2"/>
        <scheme val="minor"/>
      </rPr>
      <t>AA</t>
    </r>
    <r>
      <rPr>
        <sz val="11"/>
        <color rgb="FF204761"/>
        <rFont val="Calibri"/>
        <family val="2"/>
        <scheme val="minor"/>
      </rPr>
      <t xml:space="preserve"> so make sure the yellow cells here are filled in.</t>
    </r>
  </si>
  <si>
    <r>
      <t xml:space="preserve">Use the drop down in cell </t>
    </r>
    <r>
      <rPr>
        <b/>
        <sz val="11"/>
        <color rgb="FF21AF4F"/>
        <rFont val="Calibri"/>
        <family val="2"/>
        <scheme val="minor"/>
      </rPr>
      <t>D15</t>
    </r>
    <r>
      <rPr>
        <sz val="11"/>
        <color rgb="FF204761"/>
        <rFont val="Calibri"/>
        <family val="2"/>
        <scheme val="minor"/>
      </rPr>
      <t xml:space="preserve"> to indicate whether shading is provided. Shading must be provided in High Risk areas. See AD-O para 1.9 for details. If the dwelling is in a Moderate Risk location but the largest glazed façade is orientated West, it may be advantageous to provide shading and use the less onerous High Risk criteria. The spreadsheet tool will automatically use the High Risk criteria in this situation. See DLUHC FAQ's #3.</t>
    </r>
  </si>
  <si>
    <t>Version</t>
  </si>
  <si>
    <t>Release notes</t>
  </si>
  <si>
    <t>BETA-1</t>
  </si>
  <si>
    <t>V1</t>
  </si>
  <si>
    <t>- Beta release</t>
  </si>
  <si>
    <t>Release date</t>
  </si>
  <si>
    <t>Living/ Dining</t>
  </si>
  <si>
    <t>Living/ Kitchen/ Dining</t>
  </si>
  <si>
    <t>Kitchen/ Dining</t>
  </si>
  <si>
    <t>Family/ Dining</t>
  </si>
  <si>
    <t>You have selected in the RESULTS tab that</t>
  </si>
  <si>
    <t>Pane
#</t>
  </si>
  <si>
    <t>Measured width of glazed pane (mm)</t>
  </si>
  <si>
    <t>Measured height of glazed pane (mm)</t>
  </si>
  <si>
    <t>Measured width of window sash/ door (mm)</t>
  </si>
  <si>
    <t>Measured height of window sash/ door (mm)</t>
  </si>
  <si>
    <t>This spreadsheet has been provided for free and whilst every effort has been made to ensure it's accuracy the
Future Homes Hub can assume no liability for errors or omissions. It is used entirely at the user's own risk.
Refer to the cover page for full legal notices.</t>
  </si>
  <si>
    <t>Target met</t>
  </si>
  <si>
    <t>Target not met</t>
  </si>
  <si>
    <t>RESULT</t>
  </si>
  <si>
    <t>Orientation</t>
  </si>
  <si>
    <t>Building Regulations Part O 2021 (England), Simplified Method - Summary results for all orientations</t>
  </si>
  <si>
    <r>
      <t xml:space="preserve">Here you can enter information about the site and plot (cells </t>
    </r>
    <r>
      <rPr>
        <b/>
        <sz val="11"/>
        <color rgb="FF21AF4F"/>
        <rFont val="Calibri"/>
        <family val="2"/>
        <scheme val="minor"/>
      </rPr>
      <t>D9</t>
    </r>
    <r>
      <rPr>
        <sz val="11"/>
        <color rgb="FF204761"/>
        <rFont val="Calibri"/>
        <family val="2"/>
        <scheme val="minor"/>
      </rPr>
      <t xml:space="preserve">, </t>
    </r>
    <r>
      <rPr>
        <b/>
        <sz val="11"/>
        <color rgb="FF21AF4F"/>
        <rFont val="Calibri"/>
        <family val="2"/>
        <scheme val="minor"/>
      </rPr>
      <t>D10</t>
    </r>
    <r>
      <rPr>
        <sz val="11"/>
        <color rgb="FF204761"/>
        <rFont val="Calibri"/>
        <family val="2"/>
        <scheme val="minor"/>
      </rPr>
      <t xml:space="preserve">, </t>
    </r>
    <r>
      <rPr>
        <b/>
        <sz val="11"/>
        <color rgb="FF21AF4F"/>
        <rFont val="Calibri"/>
        <family val="2"/>
        <scheme val="minor"/>
      </rPr>
      <t>D11</t>
    </r>
    <r>
      <rPr>
        <sz val="11"/>
        <color rgb="FF204761"/>
        <rFont val="Calibri"/>
        <family val="2"/>
        <scheme val="minor"/>
      </rPr>
      <t xml:space="preserve"> &amp; </t>
    </r>
    <r>
      <rPr>
        <b/>
        <sz val="11"/>
        <color rgb="FF21AF4F"/>
        <rFont val="Calibri"/>
        <family val="2"/>
        <scheme val="minor"/>
      </rPr>
      <t>D12</t>
    </r>
    <r>
      <rPr>
        <sz val="11"/>
        <color rgb="FF204761"/>
        <rFont val="Calibri"/>
        <family val="2"/>
        <scheme val="minor"/>
      </rPr>
      <t>)</t>
    </r>
  </si>
  <si>
    <r>
      <t>The closest compass direction to the orientation of the 'clock face 6' façade should be used (North, East, South, West).
If 'clock face 6' is facing exactly between two compass points then within this spreadsheet tool this means that you will need to test the dwelling in both orientations to check for compliance (e.g. if the direction of 'clock face 6' is SW, then check whether the compliance targets are met with "</t>
    </r>
    <r>
      <rPr>
        <b/>
        <sz val="11"/>
        <color rgb="FF21AF4F"/>
        <rFont val="Calibri"/>
        <family val="2"/>
        <scheme val="minor"/>
      </rPr>
      <t>RESULTS</t>
    </r>
    <r>
      <rPr>
        <sz val="11"/>
        <color rgb="FF204761"/>
        <rFont val="Calibri"/>
        <family val="2"/>
        <scheme val="minor"/>
      </rPr>
      <t xml:space="preserve">" tab cell </t>
    </r>
    <r>
      <rPr>
        <b/>
        <sz val="11"/>
        <color rgb="FF21AF4F"/>
        <rFont val="Calibri"/>
        <family val="2"/>
        <scheme val="minor"/>
      </rPr>
      <t>H5</t>
    </r>
    <r>
      <rPr>
        <sz val="11"/>
        <color rgb="FF204761"/>
        <rFont val="Calibri"/>
        <family val="2"/>
        <scheme val="minor"/>
      </rPr>
      <t xml:space="preserve"> set to  South and again with cell </t>
    </r>
    <r>
      <rPr>
        <b/>
        <sz val="11"/>
        <color rgb="FF21AF4F"/>
        <rFont val="Calibri"/>
        <family val="2"/>
        <scheme val="minor"/>
      </rPr>
      <t>H5</t>
    </r>
    <r>
      <rPr>
        <sz val="11"/>
        <color rgb="FF204761"/>
        <rFont val="Calibri"/>
        <family val="2"/>
        <scheme val="minor"/>
      </rPr>
      <t xml:space="preserve"> set to West). The dwelling must pass the target criteria for both orientations in order to comply with AD-O. You will need to do this when you get to step 32.</t>
    </r>
  </si>
  <si>
    <r>
      <t>Results for all orientations can be viewed on the "</t>
    </r>
    <r>
      <rPr>
        <b/>
        <sz val="11"/>
        <color rgb="FF21AF4F"/>
        <rFont val="Calibri"/>
        <family val="2"/>
        <scheme val="minor"/>
      </rPr>
      <t>Summary for all orientations</t>
    </r>
    <r>
      <rPr>
        <sz val="11"/>
        <color rgb="FF204761"/>
        <rFont val="Calibri"/>
        <family val="2"/>
        <scheme val="minor"/>
      </rPr>
      <t>" tab</t>
    </r>
  </si>
  <si>
    <r>
      <t>Please make sure you have entered all home data information on the '</t>
    </r>
    <r>
      <rPr>
        <b/>
        <sz val="11"/>
        <color rgb="FF00B0F0"/>
        <rFont val="Calibri"/>
        <family val="2"/>
        <scheme val="minor"/>
      </rPr>
      <t>Window &amp; Door DATA INPUT</t>
    </r>
    <r>
      <rPr>
        <b/>
        <sz val="11"/>
        <color rgb="FFFF0000"/>
        <rFont val="Calibri"/>
        <family val="2"/>
        <scheme val="minor"/>
      </rPr>
      <t>' sheet and the '</t>
    </r>
    <r>
      <rPr>
        <b/>
        <sz val="11"/>
        <color rgb="FF00B050"/>
        <rFont val="Calibri"/>
        <family val="2"/>
        <scheme val="minor"/>
      </rPr>
      <t>RESULTS</t>
    </r>
    <r>
      <rPr>
        <b/>
        <sz val="11"/>
        <color rgb="FFFF0000"/>
        <rFont val="Calibri"/>
        <family val="2"/>
        <scheme val="minor"/>
      </rPr>
      <t>' sheet in order for results to be shown here.</t>
    </r>
  </si>
  <si>
    <t xml:space="preserve">Clock face </t>
  </si>
  <si>
    <t>m2 glazing</t>
  </si>
  <si>
    <t>Info for all orientations summary</t>
  </si>
  <si>
    <t>Total m2 glazing</t>
  </si>
  <si>
    <t>Total</t>
  </si>
  <si>
    <t>% of total</t>
  </si>
  <si>
    <t>Clock face of max glazed façade</t>
  </si>
  <si>
    <t>'Clock face'</t>
  </si>
  <si>
    <t>Glazed area information</t>
  </si>
  <si>
    <r>
      <t>Total glazed area (m</t>
    </r>
    <r>
      <rPr>
        <vertAlign val="superscript"/>
        <sz val="11"/>
        <color theme="1"/>
        <rFont val="Calibri"/>
        <family val="2"/>
        <scheme val="minor"/>
      </rPr>
      <t>2</t>
    </r>
    <r>
      <rPr>
        <sz val="11"/>
        <color theme="1"/>
        <rFont val="Calibri"/>
        <family val="2"/>
        <scheme val="minor"/>
      </rPr>
      <t>)</t>
    </r>
  </si>
  <si>
    <t>Direction of most glazed façade
on house type plan</t>
  </si>
  <si>
    <t>Location</t>
  </si>
  <si>
    <t>V1a</t>
  </si>
  <si>
    <t>- Additional rows added to input sheet</t>
  </si>
  <si>
    <t>© Future Homes Hub 2024</t>
  </si>
  <si>
    <t>Bedroom 6</t>
  </si>
  <si>
    <t>En-suite 3</t>
  </si>
  <si>
    <t>Other 3</t>
  </si>
  <si>
    <t>Other 4</t>
  </si>
  <si>
    <t>This sheet displays results for all orientations - FOR INFORMATION ONLY. It shows the results IF the dwelling were to be plotted facing different compass directions.</t>
  </si>
  <si>
    <t>Bedroom 6 equivalent area</t>
  </si>
  <si>
    <t>e6. Bedroom 6 minimum free area</t>
  </si>
  <si>
    <t>V2</t>
  </si>
  <si>
    <r>
      <t xml:space="preserve">- Updates to User guide
</t>
    </r>
    <r>
      <rPr>
        <sz val="11"/>
        <color rgb="FFFF0000"/>
        <rFont val="Calibri"/>
        <family val="2"/>
        <scheme val="minor"/>
      </rPr>
      <t>- All linear length inputs changed to mm</t>
    </r>
    <r>
      <rPr>
        <sz val="11"/>
        <color theme="1"/>
        <rFont val="Calibri"/>
        <family val="2"/>
        <scheme val="minor"/>
      </rPr>
      <t xml:space="preserve">
- Additional results tab added to show 'RESULTS for all orientations'
- Bug fix to include bedrooms with windows closed at night on Results page
- Bug fix to daytime opening angle if bedroom window secure for night-time opening
- Columns A-G frozen on DATA INPUT sheet</t>
    </r>
  </si>
  <si>
    <r>
      <t xml:space="preserve">Complete the above information [steps 5 to 23] for all windows, doors and rooflights, using a new row for each individual pane/opening.  Note that the room (column </t>
    </r>
    <r>
      <rPr>
        <b/>
        <sz val="11"/>
        <color rgb="FF2A84D5"/>
        <rFont val="Calibri"/>
        <family val="2"/>
        <scheme val="minor"/>
      </rPr>
      <t>B</t>
    </r>
    <r>
      <rPr>
        <sz val="11"/>
        <color rgb="FF204761"/>
        <rFont val="Calibri"/>
        <family val="2"/>
        <scheme val="minor"/>
      </rPr>
      <t>) and room floor area (column</t>
    </r>
    <r>
      <rPr>
        <b/>
        <sz val="11"/>
        <color rgb="FF2A84D5"/>
        <rFont val="Calibri"/>
        <family val="2"/>
        <scheme val="minor"/>
      </rPr>
      <t xml:space="preserve"> D</t>
    </r>
    <r>
      <rPr>
        <sz val="11"/>
        <color rgb="FF204761"/>
        <rFont val="Calibri"/>
        <family val="2"/>
        <scheme val="minor"/>
      </rPr>
      <t>) need to be entered on each row used.</t>
    </r>
  </si>
  <si>
    <t>- Additional rows added to input sheet
- Additional bedroom added to room list
- Additional en-suite and 'other' rooms added to room list
- Bug fix on RESULTS tab so bedrooms with no secure openings are displayed correctly</t>
  </si>
  <si>
    <t>V2a</t>
  </si>
  <si>
    <t>FHH-SM-V2a</t>
  </si>
  <si>
    <r>
      <rPr>
        <b/>
        <sz val="11"/>
        <color rgb="FF204761"/>
        <rFont val="Calibri"/>
        <family val="2"/>
        <scheme val="minor"/>
      </rPr>
      <t>Date of issue:</t>
    </r>
    <r>
      <rPr>
        <sz val="11"/>
        <color rgb="FF204761"/>
        <rFont val="Calibri"/>
        <family val="2"/>
        <scheme val="minor"/>
      </rPr>
      <t xml:space="preserve"> 26/02/2024</t>
    </r>
  </si>
  <si>
    <t>Bedroom 7</t>
  </si>
  <si>
    <t>Bedroom 8</t>
  </si>
  <si>
    <t>Bedroom 7 equivalent area</t>
  </si>
  <si>
    <t>Bedroom 8 equivalent area</t>
  </si>
  <si>
    <t xml:space="preserve">- Additional bedrooms added to room list
</t>
  </si>
  <si>
    <t>e7. Bedroom 7 minimum free area</t>
  </si>
  <si>
    <t>e8. Bedroom 8 minimum free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</si>
</sst>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
  </numFmts>
  <fonts count="6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theme="9" tint="-0.249977111117893"/>
      <name val="Calibri"/>
      <family val="2"/>
      <scheme val="minor"/>
    </font>
    <font>
      <vertAlign val="subscript"/>
      <sz val="11"/>
      <color theme="1"/>
      <name val="Calibri"/>
      <family val="2"/>
      <scheme val="minor"/>
    </font>
    <font>
      <b/>
      <sz val="11"/>
      <name val="Calibri"/>
      <family val="2"/>
      <scheme val="minor"/>
    </font>
    <font>
      <b/>
      <sz val="11"/>
      <color rgb="FFFF0000"/>
      <name val="Calibri"/>
      <family val="2"/>
      <scheme val="minor"/>
    </font>
    <font>
      <b/>
      <u/>
      <sz val="16"/>
      <color theme="1"/>
      <name val="Calibri"/>
      <family val="2"/>
      <scheme val="minor"/>
    </font>
    <font>
      <b/>
      <sz val="11"/>
      <color rgb="FFFA7D00"/>
      <name val="Calibri"/>
      <family val="2"/>
      <scheme val="minor"/>
    </font>
    <font>
      <vertAlign val="superscript"/>
      <sz val="11"/>
      <color theme="9" tint="-0.249977111117893"/>
      <name val="Calibri"/>
      <family val="2"/>
      <scheme val="minor"/>
    </font>
    <font>
      <b/>
      <sz val="12"/>
      <color theme="1"/>
      <name val="Calibri"/>
      <family val="2"/>
      <scheme val="minor"/>
    </font>
    <font>
      <sz val="9"/>
      <color theme="1"/>
      <name val="Calibri"/>
      <family val="2"/>
      <scheme val="minor"/>
    </font>
    <font>
      <sz val="9"/>
      <color indexed="81"/>
      <name val="Tahoma"/>
      <family val="2"/>
    </font>
    <font>
      <sz val="8"/>
      <name val="Calibri"/>
      <family val="2"/>
      <scheme val="minor"/>
    </font>
    <font>
      <b/>
      <sz val="11"/>
      <color theme="0"/>
      <name val="Calibri"/>
      <family val="2"/>
      <scheme val="minor"/>
    </font>
    <font>
      <sz val="11"/>
      <color theme="0"/>
      <name val="Calibri"/>
      <family val="2"/>
      <scheme val="minor"/>
    </font>
    <font>
      <sz val="11"/>
      <color theme="1"/>
      <name val="Wingdings 2"/>
      <family val="1"/>
      <charset val="2"/>
    </font>
    <font>
      <vertAlign val="superscript"/>
      <sz val="11"/>
      <color theme="1"/>
      <name val="Calibri"/>
      <family val="2"/>
      <scheme val="minor"/>
    </font>
    <font>
      <sz val="11"/>
      <color theme="1"/>
      <name val="Verdana"/>
      <family val="2"/>
    </font>
    <font>
      <sz val="11"/>
      <color theme="1"/>
      <name val="Calibri"/>
      <family val="2"/>
    </font>
    <font>
      <b/>
      <sz val="14"/>
      <color rgb="FF204761"/>
      <name val="Calibri"/>
      <family val="2"/>
      <scheme val="minor"/>
    </font>
    <font>
      <sz val="11"/>
      <color rgb="FF204761"/>
      <name val="Calibri"/>
      <family val="2"/>
      <scheme val="minor"/>
    </font>
    <font>
      <vertAlign val="superscript"/>
      <sz val="11"/>
      <color rgb="FF204761"/>
      <name val="Calibri"/>
      <family val="2"/>
      <scheme val="minor"/>
    </font>
    <font>
      <sz val="11"/>
      <color rgb="FF21AF4F"/>
      <name val="Calibri"/>
      <family val="2"/>
      <scheme val="minor"/>
    </font>
    <font>
      <vertAlign val="superscript"/>
      <sz val="11"/>
      <color rgb="FF21AF4F"/>
      <name val="Calibri"/>
      <family val="2"/>
      <scheme val="minor"/>
    </font>
    <font>
      <b/>
      <u/>
      <sz val="16"/>
      <color rgb="FF21AF4F"/>
      <name val="Calibri"/>
      <family val="2"/>
      <scheme val="minor"/>
    </font>
    <font>
      <b/>
      <sz val="11"/>
      <color rgb="FF21AF4F"/>
      <name val="Calibri"/>
      <family val="2"/>
      <scheme val="minor"/>
    </font>
    <font>
      <sz val="9"/>
      <color rgb="FF000000"/>
      <name val="Tahoma"/>
      <family val="2"/>
    </font>
    <font>
      <b/>
      <sz val="11"/>
      <color rgb="FF204761"/>
      <name val="Calibri"/>
      <family val="2"/>
      <scheme val="minor"/>
    </font>
    <font>
      <b/>
      <sz val="12"/>
      <color rgb="FFFF0000"/>
      <name val="Calibri"/>
      <family val="2"/>
      <scheme val="minor"/>
    </font>
    <font>
      <sz val="12"/>
      <color rgb="FF204761"/>
      <name val="Calibri"/>
      <family val="2"/>
      <scheme val="minor"/>
    </font>
    <font>
      <u/>
      <sz val="11"/>
      <color theme="10"/>
      <name val="Calibri"/>
      <family val="2"/>
      <scheme val="minor"/>
    </font>
    <font>
      <b/>
      <sz val="14"/>
      <color rgb="FF21AF4F"/>
      <name val="Calibri"/>
      <family val="2"/>
      <scheme val="minor"/>
    </font>
    <font>
      <u/>
      <sz val="11"/>
      <color rgb="FF204761"/>
      <name val="Calibri"/>
      <family val="2"/>
      <scheme val="minor"/>
    </font>
    <font>
      <sz val="10"/>
      <color theme="1"/>
      <name val="Calibri"/>
      <family val="2"/>
      <scheme val="minor"/>
    </font>
    <font>
      <sz val="14"/>
      <color theme="1"/>
      <name val="Calibri"/>
      <family val="2"/>
      <scheme val="minor"/>
    </font>
    <font>
      <sz val="10"/>
      <name val="Calibri"/>
      <family val="2"/>
      <scheme val="minor"/>
    </font>
    <font>
      <b/>
      <sz val="14"/>
      <color theme="1"/>
      <name val="Calibri"/>
      <family val="2"/>
      <scheme val="minor"/>
    </font>
    <font>
      <sz val="11"/>
      <color theme="0" tint="-0.34998626667073579"/>
      <name val="Calibri"/>
      <family val="2"/>
      <scheme val="minor"/>
    </font>
    <font>
      <b/>
      <vertAlign val="superscript"/>
      <sz val="11"/>
      <color rgb="FF204761"/>
      <name val="Calibri"/>
      <family val="2"/>
      <scheme val="minor"/>
    </font>
    <font>
      <sz val="6"/>
      <color theme="0"/>
      <name val="Calibri"/>
      <family val="2"/>
      <scheme val="minor"/>
    </font>
    <font>
      <b/>
      <sz val="11"/>
      <color rgb="FF2A84D5"/>
      <name val="Calibri"/>
      <family val="2"/>
      <scheme val="minor"/>
    </font>
    <font>
      <sz val="11"/>
      <color rgb="FF2A84D5"/>
      <name val="Calibri"/>
      <family val="2"/>
      <scheme val="minor"/>
    </font>
    <font>
      <u/>
      <sz val="10"/>
      <color rgb="FF204761"/>
      <name val="Calibri"/>
      <family val="2"/>
      <scheme val="minor"/>
    </font>
    <font>
      <sz val="10"/>
      <color rgb="FF204761"/>
      <name val="Calibri"/>
      <family val="2"/>
      <scheme val="minor"/>
    </font>
    <font>
      <b/>
      <sz val="11"/>
      <color rgb="FFF4871F"/>
      <name val="Calibri"/>
      <family val="2"/>
      <scheme val="minor"/>
    </font>
    <font>
      <sz val="11"/>
      <color theme="1" tint="0.499984740745262"/>
      <name val="Calibri"/>
      <family val="2"/>
      <scheme val="minor"/>
    </font>
    <font>
      <i/>
      <sz val="11"/>
      <color theme="1"/>
      <name val="Calibri"/>
      <family val="2"/>
      <scheme val="minor"/>
    </font>
    <font>
      <b/>
      <u/>
      <sz val="11"/>
      <color rgb="FF204761"/>
      <name val="Calibri"/>
      <family val="2"/>
      <scheme val="minor"/>
    </font>
    <font>
      <b/>
      <sz val="11"/>
      <color rgb="FF00B0F0"/>
      <name val="Calibri"/>
      <family val="2"/>
      <scheme val="minor"/>
    </font>
    <font>
      <b/>
      <sz val="12"/>
      <color theme="0"/>
      <name val="Calibri"/>
      <family val="2"/>
      <scheme val="minor"/>
    </font>
    <font>
      <sz val="12"/>
      <color theme="0"/>
      <name val="Calibri"/>
      <family val="2"/>
      <scheme val="minor"/>
    </font>
    <font>
      <b/>
      <sz val="14"/>
      <color rgb="FF2A84D5"/>
      <name val="Calibri"/>
      <family val="2"/>
      <scheme val="minor"/>
    </font>
    <font>
      <b/>
      <sz val="22"/>
      <color rgb="FFFF0000"/>
      <name val="Calibri"/>
      <family val="2"/>
      <scheme val="minor"/>
    </font>
    <font>
      <b/>
      <sz val="16"/>
      <color theme="1"/>
      <name val="Calibri"/>
      <family val="2"/>
      <scheme val="minor"/>
    </font>
    <font>
      <sz val="10"/>
      <color rgb="FFFF0000"/>
      <name val="Calibri"/>
      <family val="2"/>
      <scheme val="minor"/>
    </font>
    <font>
      <b/>
      <sz val="11"/>
      <color theme="0"/>
      <name val="Wingdings 2"/>
      <family val="1"/>
      <charset val="2"/>
    </font>
    <font>
      <sz val="11"/>
      <color theme="0"/>
      <name val="Wingdings 2"/>
      <family val="1"/>
      <charset val="2"/>
    </font>
    <font>
      <b/>
      <sz val="11"/>
      <color rgb="FF00B050"/>
      <name val="Calibri"/>
      <family val="2"/>
      <scheme val="minor"/>
    </font>
  </fonts>
  <fills count="31">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2F2F2"/>
      </patternFill>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rgb="FFE9F2FB"/>
        <bgColor indexed="64"/>
      </patternFill>
    </fill>
    <fill>
      <patternFill patternType="solid">
        <fgColor rgb="FFE8F7ED"/>
        <bgColor indexed="64"/>
      </patternFill>
    </fill>
    <fill>
      <patternFill patternType="solid">
        <fgColor theme="1"/>
        <bgColor indexed="64"/>
      </patternFill>
    </fill>
    <fill>
      <patternFill patternType="solid">
        <fgColor theme="5"/>
        <bgColor indexed="64"/>
      </patternFill>
    </fill>
    <fill>
      <patternFill patternType="solid">
        <fgColor theme="4"/>
        <bgColor indexed="64"/>
      </patternFill>
    </fill>
    <fill>
      <patternFill patternType="solid">
        <fgColor rgb="FFF9C38E"/>
        <bgColor indexed="64"/>
      </patternFill>
    </fill>
    <fill>
      <patternFill patternType="solid">
        <fgColor rgb="FFBF94EA"/>
        <bgColor indexed="64"/>
      </patternFill>
    </fill>
    <fill>
      <patternFill patternType="solid">
        <fgColor rgb="FFFFE97F"/>
        <bgColor indexed="64"/>
      </patternFill>
    </fill>
    <fill>
      <patternFill patternType="solid">
        <fgColor rgb="FFEA94CF"/>
        <bgColor indexed="64"/>
      </patternFill>
    </fill>
    <fill>
      <patternFill patternType="solid">
        <fgColor theme="0" tint="-0.34998626667073579"/>
        <bgColor indexed="64"/>
      </patternFill>
    </fill>
    <fill>
      <patternFill patternType="solid">
        <fgColor rgb="FF21AF4F"/>
        <bgColor indexed="64"/>
      </patternFill>
    </fill>
    <fill>
      <patternFill patternType="solid">
        <fgColor rgb="FF2A84D5"/>
        <bgColor indexed="64"/>
      </patternFill>
    </fill>
    <fill>
      <patternFill patternType="solid">
        <fgColor rgb="FF23A373"/>
        <bgColor indexed="64"/>
      </patternFill>
    </fill>
    <fill>
      <patternFill patternType="solid">
        <fgColor rgb="FF269992"/>
        <bgColor indexed="64"/>
      </patternFill>
    </fill>
    <fill>
      <patternFill patternType="solid">
        <fgColor rgb="FF288EB6"/>
        <bgColor indexed="64"/>
      </patternFill>
    </fill>
    <fill>
      <patternFill patternType="solid">
        <fgColor rgb="FFFFD400"/>
        <bgColor indexed="64"/>
      </patternFill>
    </fill>
    <fill>
      <patternFill patternType="solid">
        <fgColor theme="0" tint="-0.249977111117893"/>
        <bgColor indexed="64"/>
      </patternFill>
    </fill>
    <fill>
      <patternFill patternType="solid">
        <fgColor theme="7"/>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theme="9" tint="-0.24994659260841701"/>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204761"/>
      </left>
      <right style="thin">
        <color indexed="64"/>
      </right>
      <top style="medium">
        <color rgb="FF204761"/>
      </top>
      <bottom style="thin">
        <color indexed="64"/>
      </bottom>
      <diagonal/>
    </border>
    <border>
      <left/>
      <right style="thin">
        <color indexed="64"/>
      </right>
      <top style="medium">
        <color rgb="FF204761"/>
      </top>
      <bottom style="thin">
        <color indexed="64"/>
      </bottom>
      <diagonal/>
    </border>
    <border>
      <left style="thin">
        <color indexed="64"/>
      </left>
      <right/>
      <top style="medium">
        <color rgb="FF204761"/>
      </top>
      <bottom style="thin">
        <color indexed="64"/>
      </bottom>
      <diagonal/>
    </border>
    <border>
      <left style="thin">
        <color indexed="64"/>
      </left>
      <right style="thin">
        <color indexed="64"/>
      </right>
      <top style="medium">
        <color rgb="FF204761"/>
      </top>
      <bottom style="thin">
        <color indexed="64"/>
      </bottom>
      <diagonal/>
    </border>
    <border>
      <left/>
      <right style="medium">
        <color rgb="FF204761"/>
      </right>
      <top style="medium">
        <color rgb="FF204761"/>
      </top>
      <bottom style="thin">
        <color indexed="64"/>
      </bottom>
      <diagonal/>
    </border>
    <border>
      <left style="medium">
        <color rgb="FF204761"/>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204761"/>
      </top>
      <bottom style="thin">
        <color indexed="64"/>
      </bottom>
      <diagonal/>
    </border>
    <border>
      <left/>
      <right style="medium">
        <color rgb="FF204761"/>
      </right>
      <top style="thin">
        <color indexed="64"/>
      </top>
      <bottom style="thin">
        <color indexed="64"/>
      </bottom>
      <diagonal/>
    </border>
    <border>
      <left style="medium">
        <color rgb="FF204761"/>
      </left>
      <right/>
      <top style="medium">
        <color rgb="FF204761"/>
      </top>
      <bottom/>
      <diagonal/>
    </border>
    <border>
      <left/>
      <right/>
      <top style="medium">
        <color rgb="FF204761"/>
      </top>
      <bottom/>
      <diagonal/>
    </border>
    <border>
      <left/>
      <right style="medium">
        <color rgb="FF204761"/>
      </right>
      <top style="medium">
        <color rgb="FF204761"/>
      </top>
      <bottom/>
      <diagonal/>
    </border>
    <border>
      <left style="medium">
        <color rgb="FF204761"/>
      </left>
      <right/>
      <top/>
      <bottom/>
      <diagonal/>
    </border>
    <border>
      <left/>
      <right style="medium">
        <color rgb="FF204761"/>
      </right>
      <top/>
      <bottom/>
      <diagonal/>
    </border>
    <border>
      <left style="medium">
        <color rgb="FF204761"/>
      </left>
      <right/>
      <top/>
      <bottom style="medium">
        <color rgb="FF204761"/>
      </bottom>
      <diagonal/>
    </border>
    <border>
      <left/>
      <right/>
      <top/>
      <bottom style="medium">
        <color rgb="FF204761"/>
      </bottom>
      <diagonal/>
    </border>
    <border>
      <left/>
      <right style="medium">
        <color rgb="FF204761"/>
      </right>
      <top/>
      <bottom style="medium">
        <color rgb="FF204761"/>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rgb="FF204761"/>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rgb="FF204761"/>
      </left>
      <right/>
      <top style="medium">
        <color rgb="FF20476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rgb="FF204761"/>
      </left>
      <right/>
      <top style="medium">
        <color rgb="FF204761"/>
      </top>
      <bottom style="medium">
        <color rgb="FF204761"/>
      </bottom>
      <diagonal/>
    </border>
    <border>
      <left/>
      <right/>
      <top style="medium">
        <color rgb="FF204761"/>
      </top>
      <bottom style="medium">
        <color rgb="FF204761"/>
      </bottom>
      <diagonal/>
    </border>
    <border>
      <left/>
      <right style="medium">
        <color rgb="FF204761"/>
      </right>
      <top style="medium">
        <color rgb="FF204761"/>
      </top>
      <bottom style="medium">
        <color rgb="FF204761"/>
      </bottom>
      <diagonal/>
    </border>
    <border>
      <left style="thin">
        <color indexed="64"/>
      </left>
      <right style="medium">
        <color rgb="FF204761"/>
      </right>
      <top style="medium">
        <color rgb="FF204761"/>
      </top>
      <bottom style="thin">
        <color indexed="64"/>
      </bottom>
      <diagonal/>
    </border>
    <border>
      <left style="medium">
        <color rgb="FFFFD400"/>
      </left>
      <right/>
      <top style="medium">
        <color rgb="FFFFD400"/>
      </top>
      <bottom/>
      <diagonal/>
    </border>
    <border>
      <left/>
      <right style="medium">
        <color rgb="FFFFD400"/>
      </right>
      <top style="medium">
        <color rgb="FFFFD400"/>
      </top>
      <bottom/>
      <diagonal/>
    </border>
    <border>
      <left style="medium">
        <color rgb="FFFFD400"/>
      </left>
      <right/>
      <top/>
      <bottom/>
      <diagonal/>
    </border>
    <border>
      <left/>
      <right style="medium">
        <color rgb="FFFFD400"/>
      </right>
      <top/>
      <bottom/>
      <diagonal/>
    </border>
    <border>
      <left style="medium">
        <color rgb="FFFFD400"/>
      </left>
      <right/>
      <top/>
      <bottom style="medium">
        <color rgb="FFFFD400"/>
      </bottom>
      <diagonal/>
    </border>
    <border>
      <left/>
      <right style="medium">
        <color rgb="FFFFD400"/>
      </right>
      <top/>
      <bottom style="medium">
        <color rgb="FFFFD400"/>
      </bottom>
      <diagonal/>
    </border>
    <border>
      <left/>
      <right/>
      <top style="medium">
        <color rgb="FFFFD400"/>
      </top>
      <bottom/>
      <diagonal/>
    </border>
    <border>
      <left/>
      <right/>
      <top/>
      <bottom style="medium">
        <color rgb="FFFFD4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23A373"/>
      </left>
      <right style="thin">
        <color rgb="FF23A373"/>
      </right>
      <top style="thin">
        <color rgb="FF23A373"/>
      </top>
      <bottom style="thin">
        <color rgb="FF23A373"/>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ck">
        <color indexed="64"/>
      </left>
      <right/>
      <top/>
      <bottom style="medium">
        <color indexed="64"/>
      </bottom>
      <diagonal/>
    </border>
    <border>
      <left/>
      <right style="thick">
        <color indexed="64"/>
      </right>
      <top/>
      <bottom style="medium">
        <color indexed="64"/>
      </bottom>
      <diagonal/>
    </border>
  </borders>
  <cellStyleXfs count="4">
    <xf numFmtId="0" fontId="0" fillId="0" borderId="0"/>
    <xf numFmtId="9" fontId="1" fillId="0" borderId="0" applyFont="0" applyFill="0" applyBorder="0" applyAlignment="0" applyProtection="0"/>
    <xf numFmtId="0" fontId="10" fillId="7" borderId="8" applyNumberFormat="0" applyAlignment="0" applyProtection="0"/>
    <xf numFmtId="0" fontId="33" fillId="0" borderId="0" applyNumberFormat="0" applyFill="0" applyBorder="0" applyAlignment="0" applyProtection="0"/>
  </cellStyleXfs>
  <cellXfs count="456">
    <xf numFmtId="0" fontId="0" fillId="0" borderId="0" xfId="0"/>
    <xf numFmtId="0" fontId="3" fillId="0" borderId="0" xfId="0" applyFont="1"/>
    <xf numFmtId="164" fontId="0" fillId="0" borderId="0" xfId="0" applyNumberFormat="1" applyAlignment="1">
      <alignment horizontal="center"/>
    </xf>
    <xf numFmtId="0" fontId="2" fillId="0" borderId="0" xfId="0" applyFont="1"/>
    <xf numFmtId="0" fontId="0" fillId="0" borderId="0" xfId="0" applyAlignment="1">
      <alignment horizontal="left"/>
    </xf>
    <xf numFmtId="0" fontId="4" fillId="0" borderId="0" xfId="0" applyFont="1"/>
    <xf numFmtId="0" fontId="0" fillId="0" borderId="2" xfId="0" applyBorder="1"/>
    <xf numFmtId="0" fontId="0" fillId="0" borderId="6" xfId="0" applyBorder="1"/>
    <xf numFmtId="0" fontId="12" fillId="0" borderId="0" xfId="0" applyFont="1"/>
    <xf numFmtId="0" fontId="9" fillId="0" borderId="0" xfId="0" applyFont="1"/>
    <xf numFmtId="0" fontId="5" fillId="0" borderId="0" xfId="0" applyFont="1" applyAlignment="1">
      <alignment horizontal="center" vertical="center" wrapText="1"/>
    </xf>
    <xf numFmtId="164" fontId="10" fillId="0" borderId="0" xfId="2" applyNumberFormat="1" applyFill="1" applyBorder="1"/>
    <xf numFmtId="0" fontId="13" fillId="0" borderId="0" xfId="0" applyFont="1" applyAlignment="1">
      <alignment horizontal="center" vertical="top"/>
    </xf>
    <xf numFmtId="9" fontId="2" fillId="0" borderId="0" xfId="1" applyFont="1"/>
    <xf numFmtId="0" fontId="4" fillId="0" borderId="0" xfId="0" applyFont="1" applyAlignment="1">
      <alignment horizontal="center" vertical="center" wrapText="1"/>
    </xf>
    <xf numFmtId="2" fontId="4" fillId="0" borderId="0" xfId="0" applyNumberFormat="1" applyFont="1" applyAlignment="1">
      <alignment horizontal="center"/>
    </xf>
    <xf numFmtId="164" fontId="4" fillId="0" borderId="0" xfId="0" applyNumberFormat="1" applyFont="1" applyAlignment="1">
      <alignment horizontal="center"/>
    </xf>
    <xf numFmtId="0" fontId="0" fillId="0" borderId="0" xfId="0" applyAlignment="1">
      <alignment horizontal="center"/>
    </xf>
    <xf numFmtId="0" fontId="0" fillId="0" borderId="0" xfId="0" applyAlignment="1">
      <alignment horizontal="center" vertical="center" wrapText="1"/>
    </xf>
    <xf numFmtId="0" fontId="3" fillId="0" borderId="0" xfId="0" applyFont="1" applyAlignment="1">
      <alignment wrapText="1"/>
    </xf>
    <xf numFmtId="0" fontId="2" fillId="0" borderId="0" xfId="0" applyFont="1" applyAlignment="1">
      <alignment wrapText="1"/>
    </xf>
    <xf numFmtId="0" fontId="0" fillId="0" borderId="0" xfId="0" applyAlignment="1">
      <alignment wrapText="1"/>
    </xf>
    <xf numFmtId="9" fontId="0" fillId="0" borderId="1" xfId="1" applyFont="1" applyFill="1" applyBorder="1" applyAlignment="1">
      <alignment horizontal="center"/>
    </xf>
    <xf numFmtId="2" fontId="0" fillId="0" borderId="1" xfId="0" applyNumberFormat="1" applyBorder="1" applyAlignment="1">
      <alignment horizontal="center"/>
    </xf>
    <xf numFmtId="0" fontId="0" fillId="0" borderId="9" xfId="0" applyBorder="1"/>
    <xf numFmtId="0" fontId="0" fillId="0" borderId="4" xfId="0" applyBorder="1" applyAlignment="1">
      <alignment vertical="center" wrapText="1"/>
    </xf>
    <xf numFmtId="164" fontId="0" fillId="0" borderId="4" xfId="0" applyNumberFormat="1" applyBorder="1" applyAlignment="1">
      <alignment vertical="center" wrapText="1"/>
    </xf>
    <xf numFmtId="0" fontId="0" fillId="8" borderId="10" xfId="0" applyFill="1" applyBorder="1" applyAlignment="1">
      <alignment horizontal="right"/>
    </xf>
    <xf numFmtId="0" fontId="3" fillId="8" borderId="11" xfId="0" applyFont="1" applyFill="1" applyBorder="1"/>
    <xf numFmtId="0" fontId="0" fillId="8" borderId="11" xfId="0" applyFill="1" applyBorder="1"/>
    <xf numFmtId="0" fontId="0" fillId="8" borderId="12" xfId="0" applyFill="1" applyBorder="1"/>
    <xf numFmtId="0" fontId="0" fillId="9" borderId="13" xfId="0" applyFill="1" applyBorder="1" applyAlignment="1">
      <alignment horizontal="right"/>
    </xf>
    <xf numFmtId="0" fontId="0" fillId="9" borderId="0" xfId="0" applyFill="1"/>
    <xf numFmtId="0" fontId="0" fillId="9" borderId="14" xfId="0" applyFill="1" applyBorder="1"/>
    <xf numFmtId="0" fontId="0" fillId="9" borderId="17" xfId="0" applyFill="1" applyBorder="1"/>
    <xf numFmtId="2" fontId="0" fillId="3" borderId="0" xfId="0" applyNumberFormat="1" applyFill="1" applyAlignment="1">
      <alignment horizontal="right"/>
    </xf>
    <xf numFmtId="0" fontId="0" fillId="3" borderId="13" xfId="0" applyFill="1" applyBorder="1" applyAlignment="1">
      <alignment horizontal="right"/>
    </xf>
    <xf numFmtId="0" fontId="0" fillId="9" borderId="13" xfId="0" applyFill="1" applyBorder="1" applyAlignment="1">
      <alignment vertical="center"/>
    </xf>
    <xf numFmtId="1" fontId="0" fillId="6" borderId="13" xfId="0" applyNumberFormat="1" applyFill="1" applyBorder="1" applyAlignment="1">
      <alignment horizontal="right"/>
    </xf>
    <xf numFmtId="1" fontId="0" fillId="5" borderId="13" xfId="0" applyNumberFormat="1" applyFill="1" applyBorder="1" applyAlignment="1">
      <alignment horizontal="right"/>
    </xf>
    <xf numFmtId="0" fontId="0" fillId="9" borderId="13" xfId="0" applyFill="1" applyBorder="1" applyAlignment="1">
      <alignment horizontal="right" vertical="center"/>
    </xf>
    <xf numFmtId="2" fontId="0" fillId="12" borderId="0" xfId="0" applyNumberFormat="1" applyFill="1" applyAlignment="1">
      <alignment horizontal="right"/>
    </xf>
    <xf numFmtId="0" fontId="0" fillId="12" borderId="13" xfId="0" applyFill="1" applyBorder="1" applyAlignment="1">
      <alignment horizontal="right"/>
    </xf>
    <xf numFmtId="0" fontId="0" fillId="9" borderId="15" xfId="0" applyFill="1" applyBorder="1" applyAlignment="1">
      <alignment horizontal="right" vertical="center"/>
    </xf>
    <xf numFmtId="2" fontId="0" fillId="12" borderId="16" xfId="0" applyNumberFormat="1" applyFill="1" applyBorder="1" applyAlignment="1">
      <alignment horizontal="right"/>
    </xf>
    <xf numFmtId="0" fontId="0" fillId="12" borderId="15" xfId="0" applyFill="1" applyBorder="1" applyAlignment="1">
      <alignment horizontal="right"/>
    </xf>
    <xf numFmtId="2" fontId="0" fillId="0" borderId="0" xfId="0" applyNumberFormat="1"/>
    <xf numFmtId="0" fontId="0" fillId="0" borderId="1" xfId="0" applyBorder="1"/>
    <xf numFmtId="0" fontId="4" fillId="0" borderId="1" xfId="0" applyFont="1" applyBorder="1"/>
    <xf numFmtId="9" fontId="0" fillId="0" borderId="0" xfId="1" applyFont="1" applyFill="1" applyBorder="1" applyAlignment="1">
      <alignment horizontal="center"/>
    </xf>
    <xf numFmtId="9" fontId="0" fillId="2" borderId="1" xfId="1" applyFont="1" applyFill="1" applyBorder="1" applyAlignment="1">
      <alignment horizontal="center"/>
    </xf>
    <xf numFmtId="2" fontId="0" fillId="0" borderId="1" xfId="0" applyNumberFormat="1" applyBorder="1" applyAlignment="1">
      <alignment horizontal="left"/>
    </xf>
    <xf numFmtId="2" fontId="0" fillId="0" borderId="1" xfId="0" applyNumberFormat="1" applyBorder="1"/>
    <xf numFmtId="0" fontId="0" fillId="0" borderId="1" xfId="0" applyBorder="1" applyAlignment="1">
      <alignment horizontal="center"/>
    </xf>
    <xf numFmtId="165" fontId="0" fillId="0" borderId="1" xfId="0" applyNumberFormat="1" applyBorder="1"/>
    <xf numFmtId="0" fontId="0" fillId="0" borderId="1" xfId="0" applyBorder="1" applyAlignment="1">
      <alignment vertical="center" wrapText="1"/>
    </xf>
    <xf numFmtId="2" fontId="0" fillId="0" borderId="0" xfId="0" applyNumberFormat="1" applyAlignment="1">
      <alignment horizontal="center"/>
    </xf>
    <xf numFmtId="0" fontId="7" fillId="8" borderId="11" xfId="0" applyFont="1" applyFill="1" applyBorder="1"/>
    <xf numFmtId="0" fontId="0" fillId="9" borderId="14" xfId="0" applyFill="1" applyBorder="1" applyAlignment="1">
      <alignment vertical="center"/>
    </xf>
    <xf numFmtId="0" fontId="0" fillId="9" borderId="0" xfId="0" applyFill="1" applyAlignment="1">
      <alignment horizontal="left" indent="1"/>
    </xf>
    <xf numFmtId="0" fontId="0" fillId="9" borderId="16" xfId="0" applyFill="1" applyBorder="1" applyAlignment="1">
      <alignment horizontal="left" indent="1"/>
    </xf>
    <xf numFmtId="0" fontId="3" fillId="9" borderId="0" xfId="0" applyFont="1" applyFill="1"/>
    <xf numFmtId="0" fontId="0" fillId="9" borderId="0" xfId="0" applyFill="1" applyAlignment="1">
      <alignment horizontal="left" vertical="center" wrapText="1" indent="1"/>
    </xf>
    <xf numFmtId="0" fontId="3" fillId="9" borderId="0" xfId="0" applyFont="1" applyFill="1" applyAlignment="1">
      <alignment horizontal="right" vertical="center" wrapText="1" indent="1"/>
    </xf>
    <xf numFmtId="0" fontId="0" fillId="0" borderId="0" xfId="0" applyAlignment="1">
      <alignment horizontal="right"/>
    </xf>
    <xf numFmtId="0" fontId="23" fillId="13" borderId="18" xfId="0" applyFont="1" applyFill="1" applyBorder="1" applyAlignment="1">
      <alignment horizontal="center" vertical="center" wrapText="1"/>
    </xf>
    <xf numFmtId="0" fontId="23" fillId="13" borderId="19" xfId="0" applyFont="1" applyFill="1" applyBorder="1" applyAlignment="1">
      <alignment horizontal="center" vertical="center" wrapText="1"/>
    </xf>
    <xf numFmtId="0" fontId="23" fillId="13" borderId="20" xfId="0" applyFont="1" applyFill="1" applyBorder="1" applyAlignment="1">
      <alignment horizontal="center" vertical="center" wrapText="1"/>
    </xf>
    <xf numFmtId="0" fontId="23" fillId="13" borderId="21" xfId="0" applyFont="1" applyFill="1" applyBorder="1" applyAlignment="1">
      <alignment horizontal="center" vertical="center" wrapText="1"/>
    </xf>
    <xf numFmtId="0" fontId="23" fillId="13" borderId="22" xfId="0" applyFont="1" applyFill="1" applyBorder="1" applyAlignment="1">
      <alignment horizontal="center" vertical="center" wrapText="1"/>
    </xf>
    <xf numFmtId="164" fontId="0" fillId="0" borderId="0" xfId="0" applyNumberFormat="1"/>
    <xf numFmtId="2" fontId="0" fillId="0" borderId="4" xfId="0" applyNumberFormat="1" applyBorder="1" applyAlignment="1">
      <alignment vertical="center" wrapText="1"/>
    </xf>
    <xf numFmtId="2" fontId="0" fillId="0" borderId="4" xfId="0" applyNumberFormat="1" applyBorder="1" applyAlignment="1">
      <alignment horizontal="center" vertical="center" wrapText="1"/>
    </xf>
    <xf numFmtId="0" fontId="25" fillId="14" borderId="1" xfId="0" applyFont="1" applyFill="1" applyBorder="1" applyAlignment="1">
      <alignment horizontal="center" vertical="center" wrapText="1"/>
    </xf>
    <xf numFmtId="0" fontId="27" fillId="0" borderId="0" xfId="0" applyFont="1"/>
    <xf numFmtId="164" fontId="0" fillId="0" borderId="4" xfId="0" applyNumberFormat="1" applyBorder="1" applyAlignment="1">
      <alignment horizontal="center" vertical="center" wrapText="1"/>
    </xf>
    <xf numFmtId="165" fontId="0" fillId="9" borderId="13" xfId="0" applyNumberFormat="1" applyFill="1" applyBorder="1" applyAlignment="1">
      <alignment horizontal="right"/>
    </xf>
    <xf numFmtId="2" fontId="0" fillId="9" borderId="0" xfId="0" applyNumberFormat="1" applyFill="1" applyAlignment="1">
      <alignment horizontal="right"/>
    </xf>
    <xf numFmtId="2" fontId="0" fillId="6" borderId="0" xfId="0" applyNumberFormat="1" applyFill="1" applyAlignment="1">
      <alignment vertical="center"/>
    </xf>
    <xf numFmtId="2" fontId="0" fillId="5" borderId="0" xfId="0" applyNumberFormat="1" applyFill="1" applyAlignment="1">
      <alignment horizontal="right"/>
    </xf>
    <xf numFmtId="165" fontId="0" fillId="0" borderId="4" xfId="0" applyNumberFormat="1" applyBorder="1" applyAlignment="1">
      <alignment horizontal="right" vertical="center" wrapText="1"/>
    </xf>
    <xf numFmtId="0" fontId="0" fillId="9" borderId="0" xfId="0" applyFill="1" applyAlignment="1">
      <alignment wrapText="1"/>
    </xf>
    <xf numFmtId="0" fontId="8" fillId="9" borderId="0" xfId="0" applyFont="1" applyFill="1"/>
    <xf numFmtId="0" fontId="2" fillId="9" borderId="0" xfId="0" applyFont="1" applyFill="1"/>
    <xf numFmtId="0" fontId="22" fillId="9" borderId="0" xfId="0" applyFont="1" applyFill="1"/>
    <xf numFmtId="0" fontId="0" fillId="9" borderId="0" xfId="0" applyFill="1" applyAlignment="1">
      <alignment horizontal="center"/>
    </xf>
    <xf numFmtId="0" fontId="31" fillId="9" borderId="0" xfId="0" applyFont="1" applyFill="1"/>
    <xf numFmtId="0" fontId="4" fillId="9" borderId="0" xfId="0" applyFont="1" applyFill="1" applyAlignment="1">
      <alignment horizontal="center" vertical="center" wrapText="1"/>
    </xf>
    <xf numFmtId="0" fontId="0" fillId="9" borderId="0" xfId="0" applyFill="1" applyAlignment="1">
      <alignment horizontal="left" wrapText="1"/>
    </xf>
    <xf numFmtId="165" fontId="0" fillId="0" borderId="0" xfId="0" applyNumberFormat="1"/>
    <xf numFmtId="0" fontId="34" fillId="9" borderId="0" xfId="0" applyFont="1" applyFill="1"/>
    <xf numFmtId="0" fontId="23" fillId="9" borderId="27" xfId="0" applyFont="1" applyFill="1" applyBorder="1"/>
    <xf numFmtId="0" fontId="23" fillId="9" borderId="28" xfId="0" applyFont="1" applyFill="1" applyBorder="1"/>
    <xf numFmtId="0" fontId="23" fillId="9" borderId="29" xfId="0" applyFont="1" applyFill="1" applyBorder="1"/>
    <xf numFmtId="0" fontId="23" fillId="9" borderId="30" xfId="0" applyFont="1" applyFill="1" applyBorder="1" applyAlignment="1">
      <alignment horizontal="center"/>
    </xf>
    <xf numFmtId="0" fontId="23" fillId="9" borderId="0" xfId="0" applyFont="1" applyFill="1" applyAlignment="1">
      <alignment horizontal="center"/>
    </xf>
    <xf numFmtId="0" fontId="23" fillId="9" borderId="31" xfId="0" applyFont="1" applyFill="1" applyBorder="1" applyAlignment="1">
      <alignment horizontal="center"/>
    </xf>
    <xf numFmtId="0" fontId="23" fillId="9" borderId="32" xfId="0" applyFont="1" applyFill="1" applyBorder="1"/>
    <xf numFmtId="0" fontId="23" fillId="9" borderId="33" xfId="0" applyFont="1" applyFill="1" applyBorder="1"/>
    <xf numFmtId="0" fontId="23" fillId="9" borderId="34" xfId="0" applyFont="1" applyFill="1" applyBorder="1"/>
    <xf numFmtId="0" fontId="0" fillId="0" borderId="4" xfId="0" applyBorder="1" applyAlignment="1">
      <alignment horizontal="center" vertical="center" wrapText="1"/>
    </xf>
    <xf numFmtId="0" fontId="3" fillId="16" borderId="0" xfId="0" applyFont="1" applyFill="1"/>
    <xf numFmtId="0" fontId="0" fillId="16" borderId="0" xfId="0" applyFill="1"/>
    <xf numFmtId="0" fontId="2" fillId="16" borderId="0" xfId="0" applyFont="1" applyFill="1"/>
    <xf numFmtId="164" fontId="0" fillId="16" borderId="0" xfId="0" applyNumberFormat="1" applyFill="1"/>
    <xf numFmtId="0" fontId="37" fillId="0" borderId="0" xfId="0" applyFont="1"/>
    <xf numFmtId="0" fontId="0" fillId="17" borderId="0" xfId="0" applyFill="1"/>
    <xf numFmtId="0" fontId="3" fillId="17" borderId="0" xfId="0" applyFont="1" applyFill="1"/>
    <xf numFmtId="0" fontId="2" fillId="17" borderId="0" xfId="0" applyFont="1" applyFill="1"/>
    <xf numFmtId="164" fontId="0" fillId="17" borderId="0" xfId="0" applyNumberFormat="1" applyFill="1"/>
    <xf numFmtId="0" fontId="25" fillId="14" borderId="4" xfId="0" applyFont="1" applyFill="1" applyBorder="1" applyAlignment="1">
      <alignment horizontal="center" vertical="center" wrapText="1"/>
    </xf>
    <xf numFmtId="0" fontId="25" fillId="14" borderId="35" xfId="0" applyFont="1" applyFill="1" applyBorder="1" applyAlignment="1">
      <alignment horizontal="center" vertical="center" wrapText="1"/>
    </xf>
    <xf numFmtId="164" fontId="0" fillId="0" borderId="35" xfId="0" applyNumberFormat="1" applyBorder="1" applyAlignment="1">
      <alignment vertical="center" wrapText="1"/>
    </xf>
    <xf numFmtId="0" fontId="0" fillId="16" borderId="36" xfId="0" applyFill="1" applyBorder="1"/>
    <xf numFmtId="0" fontId="23" fillId="13" borderId="37"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left" vertical="center"/>
    </xf>
    <xf numFmtId="1" fontId="0" fillId="0" borderId="1" xfId="0" applyNumberFormat="1" applyBorder="1" applyAlignment="1">
      <alignment horizontal="left" vertical="center"/>
    </xf>
    <xf numFmtId="1" fontId="3" fillId="14" borderId="1" xfId="0" applyNumberFormat="1" applyFont="1" applyFill="1" applyBorder="1" applyAlignment="1">
      <alignment horizontal="center" vertical="center"/>
    </xf>
    <xf numFmtId="0" fontId="0" fillId="20" borderId="42" xfId="0" applyFill="1" applyBorder="1"/>
    <xf numFmtId="0" fontId="0" fillId="20" borderId="0" xfId="0" applyFill="1"/>
    <xf numFmtId="0" fontId="0" fillId="20" borderId="43" xfId="0" applyFill="1" applyBorder="1"/>
    <xf numFmtId="0" fontId="4" fillId="20" borderId="5" xfId="0" applyFont="1" applyFill="1" applyBorder="1"/>
    <xf numFmtId="0" fontId="0" fillId="20" borderId="6" xfId="0" applyFill="1" applyBorder="1"/>
    <xf numFmtId="0" fontId="0" fillId="20" borderId="7" xfId="0" applyFill="1" applyBorder="1"/>
    <xf numFmtId="0" fontId="9" fillId="9" borderId="0" xfId="0" applyFont="1" applyFill="1" applyAlignment="1">
      <alignment vertical="center"/>
    </xf>
    <xf numFmtId="0" fontId="37" fillId="9" borderId="0" xfId="0" applyFont="1" applyFill="1"/>
    <xf numFmtId="0" fontId="0" fillId="9" borderId="0" xfId="0" applyFill="1" applyAlignment="1">
      <alignment vertical="center"/>
    </xf>
    <xf numFmtId="2" fontId="0" fillId="3" borderId="13" xfId="0" applyNumberFormat="1" applyFill="1" applyBorder="1" applyAlignment="1">
      <alignment horizontal="right"/>
    </xf>
    <xf numFmtId="2" fontId="0" fillId="9" borderId="13" xfId="0" applyNumberFormat="1" applyFill="1" applyBorder="1" applyAlignment="1">
      <alignment horizontal="right"/>
    </xf>
    <xf numFmtId="2" fontId="0" fillId="6" borderId="13" xfId="0" applyNumberFormat="1" applyFill="1" applyBorder="1" applyAlignment="1">
      <alignment horizontal="right"/>
    </xf>
    <xf numFmtId="2" fontId="0" fillId="5" borderId="13" xfId="0" applyNumberFormat="1" applyFill="1" applyBorder="1" applyAlignment="1">
      <alignment horizontal="right"/>
    </xf>
    <xf numFmtId="2" fontId="0" fillId="12" borderId="13" xfId="0" applyNumberFormat="1" applyFill="1" applyBorder="1" applyAlignment="1">
      <alignment horizontal="right"/>
    </xf>
    <xf numFmtId="2" fontId="0" fillId="12" borderId="15" xfId="0" applyNumberFormat="1" applyFill="1" applyBorder="1" applyAlignment="1">
      <alignment horizontal="right"/>
    </xf>
    <xf numFmtId="0" fontId="23" fillId="13" borderId="21" xfId="0" applyFont="1" applyFill="1" applyBorder="1" applyAlignment="1">
      <alignment horizontal="center" vertical="center"/>
    </xf>
    <xf numFmtId="0" fontId="40" fillId="22" borderId="1" xfId="0" applyFont="1" applyFill="1" applyBorder="1" applyAlignment="1">
      <alignment horizontal="center" vertical="center" wrapText="1"/>
    </xf>
    <xf numFmtId="0" fontId="30" fillId="9" borderId="46" xfId="0" applyFont="1" applyFill="1" applyBorder="1" applyAlignment="1">
      <alignment vertical="center"/>
    </xf>
    <xf numFmtId="0" fontId="0" fillId="9" borderId="25" xfId="0" applyFill="1" applyBorder="1" applyAlignment="1">
      <alignment vertical="center"/>
    </xf>
    <xf numFmtId="0" fontId="30" fillId="9" borderId="32" xfId="0" applyFont="1" applyFill="1" applyBorder="1" applyAlignment="1">
      <alignment vertical="center"/>
    </xf>
    <xf numFmtId="0" fontId="0" fillId="9" borderId="33" xfId="0" applyFill="1" applyBorder="1" applyAlignment="1">
      <alignment vertical="center"/>
    </xf>
    <xf numFmtId="0" fontId="23" fillId="9" borderId="0" xfId="0" applyFont="1" applyFill="1" applyAlignment="1">
      <alignment horizontal="left"/>
    </xf>
    <xf numFmtId="0" fontId="23" fillId="9" borderId="0" xfId="0" applyFont="1" applyFill="1" applyAlignment="1">
      <alignment horizontal="left" vertical="center"/>
    </xf>
    <xf numFmtId="0" fontId="23" fillId="0" borderId="0" xfId="0" applyFont="1" applyAlignment="1">
      <alignment horizontal="left" vertical="center"/>
    </xf>
    <xf numFmtId="0" fontId="17" fillId="24" borderId="53" xfId="0" applyFont="1" applyFill="1" applyBorder="1" applyAlignment="1">
      <alignment horizontal="left" vertical="center"/>
    </xf>
    <xf numFmtId="0" fontId="17" fillId="24" borderId="54" xfId="0" applyFont="1" applyFill="1" applyBorder="1" applyAlignment="1">
      <alignment horizontal="left" vertical="center"/>
    </xf>
    <xf numFmtId="0" fontId="17" fillId="24" borderId="55" xfId="0" applyFont="1" applyFill="1" applyBorder="1" applyAlignment="1">
      <alignment horizontal="left" vertical="center"/>
    </xf>
    <xf numFmtId="0" fontId="17" fillId="23" borderId="53" xfId="0" applyFont="1" applyFill="1" applyBorder="1" applyAlignment="1">
      <alignment horizontal="left" vertical="center"/>
    </xf>
    <xf numFmtId="0" fontId="17" fillId="23" borderId="54" xfId="0" applyFont="1" applyFill="1" applyBorder="1" applyAlignment="1">
      <alignment horizontal="left" vertical="center"/>
    </xf>
    <xf numFmtId="0" fontId="17" fillId="25" borderId="53" xfId="0" applyFont="1" applyFill="1" applyBorder="1" applyAlignment="1">
      <alignment horizontal="left" vertical="center"/>
    </xf>
    <xf numFmtId="0" fontId="17" fillId="25" borderId="54" xfId="0" applyFont="1" applyFill="1" applyBorder="1" applyAlignment="1">
      <alignment horizontal="left" vertical="center"/>
    </xf>
    <xf numFmtId="0" fontId="42" fillId="25" borderId="54" xfId="0" applyFont="1" applyFill="1" applyBorder="1" applyAlignment="1">
      <alignment horizontal="left" vertical="center"/>
    </xf>
    <xf numFmtId="0" fontId="17" fillId="26" borderId="53" xfId="0" applyFont="1" applyFill="1" applyBorder="1" applyAlignment="1">
      <alignment horizontal="left" vertical="center"/>
    </xf>
    <xf numFmtId="0" fontId="17" fillId="26" borderId="54" xfId="0" applyFont="1" applyFill="1" applyBorder="1" applyAlignment="1">
      <alignment horizontal="left" vertical="center"/>
    </xf>
    <xf numFmtId="0" fontId="17" fillId="26" borderId="55" xfId="0" applyFont="1" applyFill="1" applyBorder="1" applyAlignment="1">
      <alignment horizontal="left" vertical="center"/>
    </xf>
    <xf numFmtId="0" fontId="17" fillId="27" borderId="53" xfId="0" applyFont="1" applyFill="1" applyBorder="1" applyAlignment="1">
      <alignment horizontal="left" vertical="center"/>
    </xf>
    <xf numFmtId="0" fontId="17" fillId="27" borderId="54" xfId="0" applyFont="1" applyFill="1" applyBorder="1" applyAlignment="1">
      <alignment horizontal="left" vertical="center"/>
    </xf>
    <xf numFmtId="0" fontId="17" fillId="27" borderId="55" xfId="0" applyFont="1" applyFill="1" applyBorder="1" applyAlignment="1">
      <alignment horizontal="left" vertical="center"/>
    </xf>
    <xf numFmtId="0" fontId="23" fillId="13" borderId="56" xfId="0" applyFont="1" applyFill="1" applyBorder="1" applyAlignment="1">
      <alignment horizontal="center" vertical="center" wrapText="1"/>
    </xf>
    <xf numFmtId="0" fontId="23" fillId="9" borderId="0" xfId="0" applyFont="1" applyFill="1" applyAlignment="1">
      <alignment horizontal="right"/>
    </xf>
    <xf numFmtId="0" fontId="23" fillId="9" borderId="0" xfId="0" applyFont="1" applyFill="1"/>
    <xf numFmtId="0" fontId="0" fillId="9" borderId="0" xfId="0" applyFill="1" applyAlignment="1">
      <alignment horizontal="right"/>
    </xf>
    <xf numFmtId="0" fontId="43" fillId="9" borderId="0" xfId="0" applyFont="1" applyFill="1"/>
    <xf numFmtId="0" fontId="44" fillId="9" borderId="0" xfId="0" applyFont="1" applyFill="1" applyAlignment="1">
      <alignment horizontal="right"/>
    </xf>
    <xf numFmtId="0" fontId="44" fillId="9" borderId="0" xfId="0" applyFont="1" applyFill="1" applyAlignment="1">
      <alignment horizontal="left"/>
    </xf>
    <xf numFmtId="0" fontId="45" fillId="9" borderId="0" xfId="0" applyFont="1" applyFill="1" applyAlignment="1">
      <alignment horizontal="left"/>
    </xf>
    <xf numFmtId="0" fontId="43" fillId="9" borderId="0" xfId="0" applyFont="1" applyFill="1" applyAlignment="1">
      <alignment horizontal="left"/>
    </xf>
    <xf numFmtId="0" fontId="0" fillId="9" borderId="27" xfId="0" applyFill="1" applyBorder="1"/>
    <xf numFmtId="0" fontId="0" fillId="9" borderId="28" xfId="0" applyFill="1" applyBorder="1"/>
    <xf numFmtId="0" fontId="0" fillId="9" borderId="29" xfId="0" applyFill="1" applyBorder="1"/>
    <xf numFmtId="0" fontId="0" fillId="9" borderId="30" xfId="0" applyFill="1" applyBorder="1"/>
    <xf numFmtId="0" fontId="0" fillId="9" borderId="31" xfId="0" applyFill="1" applyBorder="1"/>
    <xf numFmtId="0" fontId="0" fillId="9" borderId="32" xfId="0" applyFill="1" applyBorder="1"/>
    <xf numFmtId="0" fontId="0" fillId="9" borderId="33" xfId="0" applyFill="1" applyBorder="1"/>
    <xf numFmtId="0" fontId="0" fillId="9" borderId="34" xfId="0" applyFill="1" applyBorder="1"/>
    <xf numFmtId="0" fontId="30" fillId="9" borderId="0" xfId="0" applyFont="1" applyFill="1"/>
    <xf numFmtId="0" fontId="23" fillId="9" borderId="30" xfId="0" applyFont="1" applyFill="1" applyBorder="1"/>
    <xf numFmtId="0" fontId="23" fillId="9" borderId="31" xfId="0" applyFont="1" applyFill="1" applyBorder="1"/>
    <xf numFmtId="0" fontId="23" fillId="9" borderId="33" xfId="0" applyFont="1" applyFill="1" applyBorder="1" applyAlignment="1">
      <alignment horizontal="left"/>
    </xf>
    <xf numFmtId="0" fontId="23" fillId="9" borderId="33" xfId="0" applyFont="1" applyFill="1" applyBorder="1" applyAlignment="1">
      <alignment horizontal="right"/>
    </xf>
    <xf numFmtId="0" fontId="23" fillId="9" borderId="0" xfId="0" applyFont="1" applyFill="1" applyAlignment="1">
      <alignment vertical="top" wrapText="1"/>
    </xf>
    <xf numFmtId="0" fontId="23" fillId="9" borderId="28" xfId="0" applyFont="1" applyFill="1" applyBorder="1" applyAlignment="1">
      <alignment horizontal="left"/>
    </xf>
    <xf numFmtId="0" fontId="23" fillId="9" borderId="28" xfId="0" applyFont="1" applyFill="1" applyBorder="1" applyAlignment="1">
      <alignment horizontal="right"/>
    </xf>
    <xf numFmtId="0" fontId="23" fillId="9" borderId="0" xfId="0" quotePrefix="1" applyFont="1" applyFill="1" applyAlignment="1">
      <alignment horizontal="right" vertical="top"/>
    </xf>
    <xf numFmtId="166" fontId="23" fillId="9" borderId="0" xfId="0" applyNumberFormat="1" applyFont="1" applyFill="1" applyAlignment="1">
      <alignment horizontal="right" vertical="top"/>
    </xf>
    <xf numFmtId="0" fontId="23" fillId="9" borderId="0" xfId="0" quotePrefix="1" applyFont="1" applyFill="1" applyAlignment="1">
      <alignment vertical="top" wrapText="1"/>
    </xf>
    <xf numFmtId="0" fontId="23" fillId="4" borderId="0" xfId="0" applyFont="1" applyFill="1" applyAlignment="1">
      <alignment vertical="top"/>
    </xf>
    <xf numFmtId="0" fontId="23" fillId="9" borderId="0" xfId="0" applyFont="1" applyFill="1" applyAlignment="1">
      <alignment vertical="top"/>
    </xf>
    <xf numFmtId="166" fontId="23" fillId="9" borderId="33" xfId="0" applyNumberFormat="1" applyFont="1" applyFill="1" applyBorder="1" applyAlignment="1">
      <alignment horizontal="right" vertical="top"/>
    </xf>
    <xf numFmtId="0" fontId="23" fillId="9" borderId="33" xfId="0" quotePrefix="1" applyFont="1" applyFill="1" applyBorder="1" applyAlignment="1">
      <alignment vertical="top" wrapText="1"/>
    </xf>
    <xf numFmtId="0" fontId="30" fillId="9" borderId="0" xfId="0" applyFont="1" applyFill="1" applyAlignment="1">
      <alignment vertical="center"/>
    </xf>
    <xf numFmtId="0" fontId="0" fillId="9" borderId="0" xfId="0" applyFill="1" applyAlignment="1">
      <alignment horizontal="left"/>
    </xf>
    <xf numFmtId="0" fontId="3" fillId="4" borderId="22"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wrapText="1"/>
      <protection locked="0"/>
    </xf>
    <xf numFmtId="0" fontId="0" fillId="4" borderId="23" xfId="0" applyFill="1" applyBorder="1" applyAlignment="1" applyProtection="1">
      <alignment vertical="center" wrapText="1"/>
      <protection locked="0"/>
    </xf>
    <xf numFmtId="0" fontId="0" fillId="2" borderId="4" xfId="0" applyFill="1" applyBorder="1" applyAlignment="1" applyProtection="1">
      <alignment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2" fontId="0" fillId="2" borderId="4" xfId="0" applyNumberFormat="1" applyFill="1" applyBorder="1" applyAlignment="1" applyProtection="1">
      <alignment horizontal="center" vertical="center" wrapText="1"/>
      <protection locked="0"/>
    </xf>
    <xf numFmtId="1" fontId="0" fillId="14" borderId="4" xfId="0" applyNumberFormat="1" applyFill="1" applyBorder="1" applyAlignment="1">
      <alignment horizontal="left" vertical="center"/>
    </xf>
    <xf numFmtId="9" fontId="3" fillId="14" borderId="2" xfId="1" applyFont="1" applyFill="1" applyBorder="1" applyAlignment="1">
      <alignment horizontal="right" vertical="center"/>
    </xf>
    <xf numFmtId="0" fontId="3" fillId="4" borderId="49" xfId="0" applyFont="1" applyFill="1" applyBorder="1" applyProtection="1">
      <protection locked="0"/>
    </xf>
    <xf numFmtId="0" fontId="3" fillId="4" borderId="35" xfId="0" applyFont="1" applyFill="1" applyBorder="1" applyProtection="1">
      <protection locked="0"/>
    </xf>
    <xf numFmtId="0" fontId="3" fillId="4" borderId="52" xfId="0" applyFont="1" applyFill="1" applyBorder="1" applyAlignment="1" applyProtection="1">
      <alignment vertical="center" wrapText="1"/>
      <protection locked="0"/>
    </xf>
    <xf numFmtId="0" fontId="0" fillId="9" borderId="4" xfId="0" applyFill="1" applyBorder="1"/>
    <xf numFmtId="0" fontId="0" fillId="9" borderId="1" xfId="0" applyFill="1" applyBorder="1" applyAlignment="1">
      <alignment horizontal="center" vertical="center"/>
    </xf>
    <xf numFmtId="0" fontId="3" fillId="29" borderId="3" xfId="0" applyFont="1" applyFill="1" applyBorder="1"/>
    <xf numFmtId="0" fontId="3" fillId="29" borderId="4" xfId="0" applyFont="1" applyFill="1" applyBorder="1"/>
    <xf numFmtId="10" fontId="0" fillId="9" borderId="4" xfId="1" applyNumberFormat="1" applyFont="1" applyFill="1" applyBorder="1"/>
    <xf numFmtId="0" fontId="0" fillId="9" borderId="7" xfId="0" applyFill="1" applyBorder="1" applyAlignment="1">
      <alignment horizontal="center"/>
    </xf>
    <xf numFmtId="2" fontId="0" fillId="9" borderId="1" xfId="0" applyNumberFormat="1" applyFill="1" applyBorder="1"/>
    <xf numFmtId="0" fontId="0" fillId="9" borderId="24" xfId="0" applyFill="1" applyBorder="1" applyAlignment="1">
      <alignment horizontal="center"/>
    </xf>
    <xf numFmtId="0" fontId="0" fillId="9" borderId="2" xfId="0" applyFill="1" applyBorder="1" applyAlignment="1">
      <alignment horizontal="left" vertical="top"/>
    </xf>
    <xf numFmtId="0" fontId="12" fillId="9" borderId="0" xfId="0" applyFont="1" applyFill="1" applyAlignment="1">
      <alignment horizontal="left" vertical="top"/>
    </xf>
    <xf numFmtId="0" fontId="0" fillId="9" borderId="0" xfId="0" applyFill="1" applyAlignment="1">
      <alignment horizontal="left" vertical="top"/>
    </xf>
    <xf numFmtId="0" fontId="3" fillId="29" borderId="2" xfId="0" applyFont="1" applyFill="1" applyBorder="1" applyAlignment="1">
      <alignment horizontal="left" vertical="top"/>
    </xf>
    <xf numFmtId="0" fontId="49" fillId="9" borderId="0" xfId="0" applyFont="1" applyFill="1" applyAlignment="1">
      <alignment horizontal="left" vertical="top"/>
    </xf>
    <xf numFmtId="0" fontId="23" fillId="9" borderId="59" xfId="0" applyFont="1" applyFill="1" applyBorder="1"/>
    <xf numFmtId="0" fontId="23" fillId="9" borderId="61" xfId="0" applyFont="1" applyFill="1" applyBorder="1"/>
    <xf numFmtId="0" fontId="23" fillId="9" borderId="64" xfId="0" applyFont="1" applyFill="1" applyBorder="1" applyAlignment="1">
      <alignment vertical="top" wrapText="1"/>
    </xf>
    <xf numFmtId="0" fontId="23" fillId="9" borderId="60" xfId="0" applyFont="1" applyFill="1" applyBorder="1"/>
    <xf numFmtId="0" fontId="23" fillId="9" borderId="62" xfId="0" applyFont="1" applyFill="1" applyBorder="1"/>
    <xf numFmtId="0" fontId="23" fillId="28" borderId="57" xfId="0" applyFont="1" applyFill="1" applyBorder="1"/>
    <xf numFmtId="0" fontId="50" fillId="28" borderId="63" xfId="0" applyFont="1" applyFill="1" applyBorder="1" applyAlignment="1">
      <alignment vertical="top"/>
    </xf>
    <xf numFmtId="0" fontId="23" fillId="28" borderId="58" xfId="0" applyFont="1" applyFill="1" applyBorder="1"/>
    <xf numFmtId="0" fontId="23" fillId="9" borderId="64" xfId="0" applyFont="1" applyFill="1" applyBorder="1" applyAlignment="1">
      <alignment vertical="top"/>
    </xf>
    <xf numFmtId="0" fontId="23" fillId="9" borderId="0" xfId="0" quotePrefix="1" applyFont="1" applyFill="1" applyAlignment="1">
      <alignment horizontal="left" vertical="top" wrapText="1"/>
    </xf>
    <xf numFmtId="0" fontId="23" fillId="9" borderId="0" xfId="0" applyFont="1" applyFill="1" applyAlignment="1">
      <alignment horizontal="left" vertical="top" wrapText="1"/>
    </xf>
    <xf numFmtId="0" fontId="23" fillId="9" borderId="0" xfId="0" applyFont="1" applyFill="1" applyAlignment="1">
      <alignment horizontal="left" wrapText="1"/>
    </xf>
    <xf numFmtId="0" fontId="23" fillId="9" borderId="64" xfId="0" quotePrefix="1" applyFont="1" applyFill="1" applyBorder="1" applyAlignment="1">
      <alignment vertical="top" wrapText="1"/>
    </xf>
    <xf numFmtId="0" fontId="23" fillId="9" borderId="64" xfId="0" quotePrefix="1" applyFont="1" applyFill="1" applyBorder="1" applyAlignment="1">
      <alignment horizontal="left" vertical="top" wrapText="1"/>
    </xf>
    <xf numFmtId="0" fontId="52" fillId="9" borderId="0" xfId="0" applyFont="1" applyFill="1"/>
    <xf numFmtId="0" fontId="54" fillId="9" borderId="0" xfId="0" applyFont="1" applyFill="1" applyAlignment="1">
      <alignment horizontal="right"/>
    </xf>
    <xf numFmtId="0" fontId="54" fillId="9" borderId="0" xfId="0" applyFont="1" applyFill="1" applyAlignment="1">
      <alignment horizontal="left"/>
    </xf>
    <xf numFmtId="0" fontId="23" fillId="9" borderId="0" xfId="0" quotePrefix="1" applyFont="1" applyFill="1" applyAlignment="1">
      <alignment vertical="top"/>
    </xf>
    <xf numFmtId="0" fontId="55" fillId="9" borderId="0" xfId="0" applyFont="1" applyFill="1" applyAlignment="1">
      <alignment horizontal="center" vertical="center" wrapText="1"/>
    </xf>
    <xf numFmtId="0" fontId="2" fillId="9" borderId="0" xfId="0" applyFont="1" applyFill="1" applyAlignment="1">
      <alignment horizontal="center" wrapText="1"/>
    </xf>
    <xf numFmtId="0" fontId="35" fillId="9" borderId="0" xfId="3" applyFont="1" applyFill="1" applyBorder="1" applyAlignment="1">
      <alignment horizontal="center"/>
    </xf>
    <xf numFmtId="0" fontId="0" fillId="9" borderId="2" xfId="0" applyFill="1" applyBorder="1" applyAlignment="1">
      <alignment horizontal="left" vertical="center"/>
    </xf>
    <xf numFmtId="0" fontId="0" fillId="9" borderId="4" xfId="0" applyFill="1" applyBorder="1" applyAlignment="1">
      <alignment vertical="center"/>
    </xf>
    <xf numFmtId="0" fontId="56" fillId="9" borderId="0" xfId="0" applyFont="1" applyFill="1" applyAlignment="1">
      <alignment horizontal="left" vertical="top"/>
    </xf>
    <xf numFmtId="0" fontId="35" fillId="9" borderId="0" xfId="3" applyFont="1" applyFill="1" applyAlignment="1">
      <alignment vertical="top" wrapText="1"/>
    </xf>
    <xf numFmtId="0" fontId="23" fillId="9" borderId="0" xfId="3" applyFont="1" applyFill="1" applyAlignment="1">
      <alignment vertical="top" wrapText="1"/>
    </xf>
    <xf numFmtId="0" fontId="23" fillId="9" borderId="33" xfId="0" applyFont="1" applyFill="1" applyBorder="1" applyAlignment="1">
      <alignment vertical="top" wrapText="1"/>
    </xf>
    <xf numFmtId="0" fontId="0" fillId="9" borderId="0" xfId="0" applyFill="1" applyAlignment="1" applyProtection="1">
      <alignment horizontal="left" vertical="center"/>
      <protection locked="0"/>
    </xf>
    <xf numFmtId="0" fontId="0" fillId="9" borderId="14" xfId="0" applyFill="1" applyBorder="1" applyAlignment="1" applyProtection="1">
      <alignment horizontal="left" vertical="center"/>
      <protection locked="0"/>
    </xf>
    <xf numFmtId="0" fontId="0" fillId="9" borderId="0" xfId="0" applyFill="1" applyAlignment="1">
      <alignment vertical="top"/>
    </xf>
    <xf numFmtId="0" fontId="0" fillId="9" borderId="1" xfId="0" applyFill="1" applyBorder="1" applyAlignment="1">
      <alignment vertical="top"/>
    </xf>
    <xf numFmtId="14" fontId="0" fillId="9" borderId="1" xfId="0" applyNumberFormat="1" applyFill="1" applyBorder="1" applyAlignment="1">
      <alignment horizontal="left" vertical="top"/>
    </xf>
    <xf numFmtId="0" fontId="0" fillId="9" borderId="1" xfId="0" quotePrefix="1" applyFill="1" applyBorder="1" applyAlignment="1">
      <alignment vertical="top" wrapText="1"/>
    </xf>
    <xf numFmtId="0" fontId="3" fillId="9" borderId="1" xfId="0" applyFont="1" applyFill="1" applyBorder="1" applyAlignment="1">
      <alignment vertical="top"/>
    </xf>
    <xf numFmtId="0" fontId="3" fillId="9" borderId="0" xfId="0" applyFont="1" applyFill="1" applyAlignment="1">
      <alignment vertical="top"/>
    </xf>
    <xf numFmtId="0" fontId="0" fillId="9" borderId="1" xfId="0" quotePrefix="1" applyFill="1" applyBorder="1" applyAlignment="1">
      <alignment vertical="top"/>
    </xf>
    <xf numFmtId="2"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165" fontId="4" fillId="22" borderId="4" xfId="0" applyNumberFormat="1" applyFont="1" applyFill="1" applyBorder="1" applyAlignment="1">
      <alignment horizontal="center" vertical="center"/>
    </xf>
    <xf numFmtId="165" fontId="4" fillId="22" borderId="26" xfId="0" applyNumberFormat="1" applyFont="1" applyFill="1" applyBorder="1" applyAlignment="1">
      <alignment horizontal="center" vertical="center"/>
    </xf>
    <xf numFmtId="0" fontId="4" fillId="9" borderId="0" xfId="0" applyFont="1" applyFill="1" applyAlignment="1">
      <alignment vertical="center"/>
    </xf>
    <xf numFmtId="0" fontId="32" fillId="9" borderId="0" xfId="0" applyFont="1" applyFill="1" applyAlignment="1">
      <alignment horizontal="right" vertical="center"/>
    </xf>
    <xf numFmtId="0" fontId="32" fillId="9" borderId="0" xfId="0" applyFont="1" applyFill="1" applyAlignment="1">
      <alignment vertical="center"/>
    </xf>
    <xf numFmtId="0" fontId="30" fillId="9" borderId="68" xfId="0" applyFont="1" applyFill="1" applyBorder="1" applyAlignment="1">
      <alignment horizontal="center" vertical="center"/>
    </xf>
    <xf numFmtId="0" fontId="0" fillId="9" borderId="16" xfId="0" applyFill="1" applyBorder="1"/>
    <xf numFmtId="0" fontId="16" fillId="9" borderId="0" xfId="0" applyFont="1" applyFill="1"/>
    <xf numFmtId="0" fontId="0" fillId="9" borderId="71" xfId="0" applyFill="1" applyBorder="1" applyAlignment="1">
      <alignment horizontal="center"/>
    </xf>
    <xf numFmtId="0" fontId="18" fillId="9" borderId="72" xfId="0" applyFont="1" applyFill="1" applyBorder="1" applyAlignment="1">
      <alignment horizontal="center"/>
    </xf>
    <xf numFmtId="0" fontId="0" fillId="8" borderId="10" xfId="0" applyFill="1" applyBorder="1" applyAlignment="1">
      <alignment horizontal="right" vertical="center"/>
    </xf>
    <xf numFmtId="0" fontId="3" fillId="8" borderId="11" xfId="0" applyFont="1" applyFill="1" applyBorder="1" applyAlignment="1">
      <alignment vertical="center"/>
    </xf>
    <xf numFmtId="0" fontId="16" fillId="15" borderId="69" xfId="0" applyFont="1" applyFill="1" applyBorder="1" applyAlignment="1">
      <alignment horizontal="center" vertical="center"/>
    </xf>
    <xf numFmtId="0" fontId="58" fillId="15" borderId="70" xfId="0" applyFont="1" applyFill="1" applyBorder="1" applyAlignment="1">
      <alignment horizontal="center" vertical="center"/>
    </xf>
    <xf numFmtId="0" fontId="2" fillId="9" borderId="0" xfId="0" applyFont="1" applyFill="1" applyAlignment="1">
      <alignment vertical="center"/>
    </xf>
    <xf numFmtId="0" fontId="0" fillId="16" borderId="47" xfId="0" applyFill="1" applyBorder="1"/>
    <xf numFmtId="0" fontId="0" fillId="16" borderId="50" xfId="0" applyFill="1" applyBorder="1"/>
    <xf numFmtId="0" fontId="0" fillId="16" borderId="51" xfId="0" applyFill="1" applyBorder="1"/>
    <xf numFmtId="0" fontId="36" fillId="9" borderId="0" xfId="0" applyFont="1" applyFill="1" applyAlignment="1">
      <alignment vertical="center"/>
    </xf>
    <xf numFmtId="0" fontId="57" fillId="9" borderId="65" xfId="0" applyFont="1" applyFill="1" applyBorder="1" applyAlignment="1">
      <alignment vertical="center"/>
    </xf>
    <xf numFmtId="0" fontId="36" fillId="9" borderId="66" xfId="0" applyFont="1" applyFill="1" applyBorder="1" applyAlignment="1">
      <alignment horizontal="right" vertical="center"/>
    </xf>
    <xf numFmtId="0" fontId="36" fillId="9" borderId="66" xfId="0" applyFont="1" applyFill="1" applyBorder="1" applyAlignment="1">
      <alignment vertical="center"/>
    </xf>
    <xf numFmtId="0" fontId="36" fillId="9" borderId="67" xfId="0" applyFont="1" applyFill="1" applyBorder="1" applyAlignment="1">
      <alignment vertical="center"/>
    </xf>
    <xf numFmtId="0" fontId="36" fillId="0" borderId="0" xfId="0" applyFont="1" applyAlignment="1">
      <alignment vertical="center"/>
    </xf>
    <xf numFmtId="0" fontId="0" fillId="9" borderId="0" xfId="0" applyFill="1" applyAlignment="1">
      <alignment horizontal="left" vertical="center" wrapText="1"/>
    </xf>
    <xf numFmtId="0" fontId="4" fillId="9" borderId="0" xfId="0" applyFont="1" applyFill="1" applyAlignment="1" applyProtection="1">
      <alignment horizontal="left" vertical="center"/>
      <protection locked="0"/>
    </xf>
    <xf numFmtId="0" fontId="4" fillId="9" borderId="0" xfId="0" applyFont="1" applyFill="1" applyAlignment="1" applyProtection="1">
      <alignment vertical="center"/>
      <protection locked="0"/>
    </xf>
    <xf numFmtId="0" fontId="4" fillId="0" borderId="0" xfId="0" applyFont="1" applyAlignment="1">
      <alignment horizontal="center"/>
    </xf>
    <xf numFmtId="2" fontId="4" fillId="0" borderId="6" xfId="0" applyNumberFormat="1" applyFont="1" applyBorder="1" applyAlignment="1">
      <alignment horizontal="center"/>
    </xf>
    <xf numFmtId="0" fontId="4" fillId="0" borderId="6" xfId="0" applyFont="1" applyBorder="1" applyAlignment="1">
      <alignment horizontal="center"/>
    </xf>
    <xf numFmtId="0" fontId="59" fillId="9" borderId="72" xfId="0" applyFont="1" applyFill="1" applyBorder="1" applyAlignment="1">
      <alignment horizontal="center"/>
    </xf>
    <xf numFmtId="0" fontId="3" fillId="9" borderId="13" xfId="0" applyFont="1" applyFill="1" applyBorder="1" applyAlignment="1">
      <alignment horizontal="right"/>
    </xf>
    <xf numFmtId="0" fontId="4" fillId="0" borderId="1" xfId="0" applyFont="1" applyBorder="1" applyAlignment="1">
      <alignment horizontal="center"/>
    </xf>
    <xf numFmtId="2" fontId="4" fillId="0" borderId="1" xfId="0" applyNumberFormat="1" applyFont="1" applyBorder="1" applyAlignment="1">
      <alignment horizontal="center"/>
    </xf>
    <xf numFmtId="0" fontId="0" fillId="0" borderId="1" xfId="0" applyBorder="1" applyAlignment="1">
      <alignment horizontal="center" vertical="center" wrapText="1"/>
    </xf>
    <xf numFmtId="9" fontId="0" fillId="0" borderId="1" xfId="1" applyFont="1" applyBorder="1"/>
    <xf numFmtId="0" fontId="4" fillId="0" borderId="0" xfId="0" applyFont="1" applyAlignment="1">
      <alignment horizontal="right"/>
    </xf>
    <xf numFmtId="0" fontId="4" fillId="0" borderId="1" xfId="0" applyFont="1" applyBorder="1" applyAlignment="1">
      <alignment wrapText="1"/>
    </xf>
    <xf numFmtId="0" fontId="7" fillId="9" borderId="0" xfId="0" applyFont="1" applyFill="1" applyAlignment="1" applyProtection="1">
      <alignment horizontal="left" vertical="center"/>
      <protection locked="0"/>
    </xf>
    <xf numFmtId="0" fontId="0" fillId="9" borderId="73" xfId="0" applyFill="1" applyBorder="1"/>
    <xf numFmtId="0" fontId="0" fillId="9" borderId="75" xfId="0" applyFill="1" applyBorder="1"/>
    <xf numFmtId="0" fontId="0" fillId="9" borderId="74" xfId="0" applyFill="1" applyBorder="1"/>
    <xf numFmtId="9" fontId="0" fillId="9" borderId="74" xfId="0" applyNumberFormat="1" applyFill="1" applyBorder="1" applyAlignment="1">
      <alignment horizontal="center"/>
    </xf>
    <xf numFmtId="9" fontId="0" fillId="9" borderId="73" xfId="0" applyNumberFormat="1" applyFill="1" applyBorder="1" applyAlignment="1">
      <alignment horizontal="right"/>
    </xf>
    <xf numFmtId="0" fontId="0" fillId="9" borderId="0" xfId="0" applyFill="1" applyAlignment="1">
      <alignment horizontal="center" vertical="top"/>
    </xf>
    <xf numFmtId="9" fontId="0" fillId="9" borderId="0" xfId="0" applyNumberFormat="1" applyFill="1" applyAlignment="1">
      <alignment horizontal="right" vertical="top"/>
    </xf>
    <xf numFmtId="9" fontId="0" fillId="9" borderId="0" xfId="0" applyNumberFormat="1" applyFill="1" applyAlignment="1">
      <alignment horizontal="center" vertical="top"/>
    </xf>
    <xf numFmtId="0" fontId="0" fillId="9" borderId="76" xfId="0" applyFill="1" applyBorder="1"/>
    <xf numFmtId="0" fontId="23" fillId="9" borderId="13" xfId="0" applyFont="1" applyFill="1" applyBorder="1" applyAlignment="1">
      <alignment horizontal="center"/>
    </xf>
    <xf numFmtId="0" fontId="23" fillId="9" borderId="15" xfId="0" applyFont="1" applyFill="1" applyBorder="1"/>
    <xf numFmtId="0" fontId="23" fillId="9" borderId="16" xfId="0" applyFont="1" applyFill="1" applyBorder="1"/>
    <xf numFmtId="0" fontId="0" fillId="9" borderId="16" xfId="0" applyFill="1" applyBorder="1" applyAlignment="1">
      <alignment horizontal="center" vertical="center" wrapText="1"/>
    </xf>
    <xf numFmtId="0" fontId="3" fillId="29" borderId="40" xfId="0" applyFont="1" applyFill="1" applyBorder="1"/>
    <xf numFmtId="0" fontId="3" fillId="29" borderId="41" xfId="0" applyFont="1" applyFill="1" applyBorder="1"/>
    <xf numFmtId="0" fontId="3" fillId="29" borderId="6" xfId="0" applyFont="1" applyFill="1" applyBorder="1"/>
    <xf numFmtId="9" fontId="0" fillId="9" borderId="3" xfId="1" applyFont="1" applyFill="1" applyBorder="1"/>
    <xf numFmtId="9" fontId="18" fillId="9" borderId="4" xfId="1" applyFont="1" applyFill="1" applyBorder="1" applyAlignment="1">
      <alignment horizontal="center"/>
    </xf>
    <xf numFmtId="0" fontId="18" fillId="9" borderId="4" xfId="0" applyFont="1" applyFill="1" applyBorder="1" applyAlignment="1">
      <alignment horizontal="center" vertical="top" wrapText="1"/>
    </xf>
    <xf numFmtId="0" fontId="0" fillId="9" borderId="6" xfId="0" applyFill="1" applyBorder="1"/>
    <xf numFmtId="0" fontId="48" fillId="9" borderId="0" xfId="0" applyFont="1" applyFill="1" applyAlignment="1">
      <alignment horizontal="center" vertical="center" wrapText="1"/>
    </xf>
    <xf numFmtId="0" fontId="48" fillId="9" borderId="14" xfId="0" applyFont="1" applyFill="1" applyBorder="1" applyAlignment="1">
      <alignment horizontal="center" vertical="center" wrapText="1"/>
    </xf>
    <xf numFmtId="2" fontId="3" fillId="9" borderId="0" xfId="0" applyNumberFormat="1" applyFont="1" applyFill="1" applyAlignment="1">
      <alignment horizontal="left"/>
    </xf>
    <xf numFmtId="0" fontId="3" fillId="9" borderId="0" xfId="0" applyFont="1" applyFill="1" applyAlignment="1">
      <alignment wrapText="1"/>
    </xf>
    <xf numFmtId="0" fontId="0" fillId="9" borderId="77" xfId="0" applyFill="1" applyBorder="1" applyAlignment="1">
      <alignment horizontal="center"/>
    </xf>
    <xf numFmtId="0" fontId="59" fillId="9" borderId="78" xfId="0" applyFont="1" applyFill="1" applyBorder="1" applyAlignment="1">
      <alignment horizontal="center"/>
    </xf>
    <xf numFmtId="0" fontId="23" fillId="9" borderId="0" xfId="0" applyFont="1" applyFill="1" applyAlignment="1">
      <alignment horizontal="left" vertical="top" wrapText="1"/>
    </xf>
    <xf numFmtId="0" fontId="46" fillId="9" borderId="0" xfId="0" applyFont="1" applyFill="1" applyAlignment="1">
      <alignment horizontal="left" vertical="top" wrapText="1"/>
    </xf>
    <xf numFmtId="0" fontId="28" fillId="9" borderId="0" xfId="0" applyFont="1" applyFill="1" applyAlignment="1">
      <alignment horizontal="center" wrapText="1"/>
    </xf>
    <xf numFmtId="0" fontId="43" fillId="9" borderId="0" xfId="0" applyFont="1" applyFill="1" applyAlignment="1">
      <alignment horizontal="left" vertical="top" wrapText="1"/>
    </xf>
    <xf numFmtId="0" fontId="57" fillId="9" borderId="0" xfId="0" applyFont="1" applyFill="1" applyAlignment="1">
      <alignment horizontal="left" vertical="top" wrapText="1"/>
    </xf>
    <xf numFmtId="0" fontId="23" fillId="9" borderId="0" xfId="0" applyFont="1" applyFill="1" applyAlignment="1">
      <alignment vertical="top" wrapText="1"/>
    </xf>
    <xf numFmtId="0" fontId="2" fillId="9" borderId="0" xfId="0" applyFont="1" applyFill="1" applyAlignment="1">
      <alignment horizontal="center" vertical="top" wrapText="1"/>
    </xf>
    <xf numFmtId="0" fontId="2" fillId="9" borderId="64" xfId="0" applyFont="1" applyFill="1" applyBorder="1" applyAlignment="1">
      <alignment horizontal="center" vertical="top" wrapText="1"/>
    </xf>
    <xf numFmtId="0" fontId="23" fillId="9" borderId="0" xfId="0" quotePrefix="1" applyFont="1" applyFill="1" applyAlignment="1">
      <alignment vertical="top" wrapText="1"/>
    </xf>
    <xf numFmtId="0" fontId="55" fillId="9" borderId="0" xfId="0" applyFont="1" applyFill="1" applyAlignment="1">
      <alignment horizontal="center" vertical="center" wrapText="1"/>
    </xf>
    <xf numFmtId="0" fontId="23" fillId="9" borderId="64" xfId="0" applyFont="1" applyFill="1" applyBorder="1" applyAlignment="1">
      <alignment horizontal="left" vertical="top" wrapText="1"/>
    </xf>
    <xf numFmtId="0" fontId="30" fillId="28" borderId="53" xfId="0" applyFont="1" applyFill="1" applyBorder="1" applyAlignment="1">
      <alignment horizontal="center" vertical="center"/>
    </xf>
    <xf numFmtId="0" fontId="30" fillId="28" borderId="54" xfId="0" applyFont="1" applyFill="1" applyBorder="1" applyAlignment="1">
      <alignment horizontal="center" vertical="center"/>
    </xf>
    <xf numFmtId="0" fontId="30" fillId="28" borderId="55" xfId="0" applyFont="1" applyFill="1" applyBorder="1" applyAlignment="1">
      <alignment horizontal="center" vertical="center"/>
    </xf>
    <xf numFmtId="166" fontId="23" fillId="9" borderId="0" xfId="0" applyNumberFormat="1" applyFont="1" applyFill="1" applyAlignment="1">
      <alignment horizontal="right" vertical="top"/>
    </xf>
    <xf numFmtId="0" fontId="23" fillId="9" borderId="64" xfId="0" applyFont="1" applyFill="1" applyBorder="1" applyAlignment="1">
      <alignment vertical="top" wrapText="1"/>
    </xf>
    <xf numFmtId="0" fontId="0" fillId="4" borderId="0" xfId="0" applyFill="1" applyAlignment="1" applyProtection="1">
      <alignment horizontal="left" vertical="center"/>
      <protection locked="0"/>
    </xf>
    <xf numFmtId="0" fontId="0" fillId="4" borderId="14" xfId="0" applyFill="1" applyBorder="1" applyAlignment="1" applyProtection="1">
      <alignment horizontal="left" vertical="center"/>
      <protection locked="0"/>
    </xf>
    <xf numFmtId="0" fontId="0" fillId="0" borderId="48" xfId="0" applyBorder="1" applyAlignment="1">
      <alignment horizontal="left"/>
    </xf>
    <xf numFmtId="0" fontId="0" fillId="0" borderId="1" xfId="0" applyBorder="1" applyAlignment="1">
      <alignment horizontal="left"/>
    </xf>
    <xf numFmtId="0" fontId="0" fillId="0" borderId="45" xfId="0" applyBorder="1" applyAlignment="1">
      <alignment horizontal="left"/>
    </xf>
    <xf numFmtId="0" fontId="3" fillId="8" borderId="10" xfId="0" applyFont="1" applyFill="1" applyBorder="1" applyAlignment="1">
      <alignment horizontal="center" vertical="center"/>
    </xf>
    <xf numFmtId="0" fontId="3" fillId="8" borderId="12" xfId="0" applyFont="1" applyFill="1" applyBorder="1" applyAlignment="1">
      <alignment horizontal="center" vertical="center"/>
    </xf>
    <xf numFmtId="0" fontId="3" fillId="8" borderId="11" xfId="0" applyFont="1" applyFill="1" applyBorder="1" applyAlignment="1">
      <alignment horizontal="center" vertical="center"/>
    </xf>
    <xf numFmtId="0" fontId="7" fillId="30" borderId="10" xfId="0" applyFont="1" applyFill="1" applyBorder="1" applyAlignment="1">
      <alignment horizontal="center" vertical="center"/>
    </xf>
    <xf numFmtId="0" fontId="7" fillId="30" borderId="11" xfId="0" applyFont="1" applyFill="1" applyBorder="1" applyAlignment="1">
      <alignment horizontal="center" vertical="center"/>
    </xf>
    <xf numFmtId="2" fontId="0" fillId="11" borderId="0" xfId="0" applyNumberFormat="1" applyFill="1" applyAlignment="1">
      <alignment horizontal="center"/>
    </xf>
    <xf numFmtId="2" fontId="0" fillId="11" borderId="14" xfId="0" applyNumberFormat="1" applyFill="1" applyBorder="1" applyAlignment="1">
      <alignment horizontal="center"/>
    </xf>
    <xf numFmtId="0" fontId="36" fillId="0" borderId="11" xfId="0" applyFont="1" applyBorder="1" applyAlignment="1">
      <alignment horizontal="left" wrapText="1"/>
    </xf>
    <xf numFmtId="0" fontId="36" fillId="0" borderId="0" xfId="0" applyFont="1" applyAlignment="1">
      <alignment horizontal="left" wrapText="1"/>
    </xf>
    <xf numFmtId="2" fontId="0" fillId="10" borderId="0" xfId="0" applyNumberFormat="1" applyFill="1" applyAlignment="1">
      <alignment horizontal="right" vertical="center"/>
    </xf>
    <xf numFmtId="0" fontId="0" fillId="11" borderId="13" xfId="0" applyFill="1" applyBorder="1" applyAlignment="1">
      <alignment horizontal="center"/>
    </xf>
    <xf numFmtId="0" fontId="0" fillId="11" borderId="0" xfId="0" applyFill="1" applyAlignment="1">
      <alignment horizontal="center"/>
    </xf>
    <xf numFmtId="2" fontId="0" fillId="10" borderId="13" xfId="0" applyNumberFormat="1" applyFill="1" applyBorder="1" applyAlignment="1">
      <alignment horizontal="right" vertical="center"/>
    </xf>
    <xf numFmtId="0" fontId="0" fillId="10" borderId="13" xfId="0" applyFill="1" applyBorder="1" applyAlignment="1">
      <alignment horizontal="right" vertical="center"/>
    </xf>
    <xf numFmtId="0" fontId="0" fillId="9" borderId="0" xfId="0" applyFill="1" applyAlignment="1">
      <alignment horizontal="left" vertical="center"/>
    </xf>
    <xf numFmtId="0" fontId="0" fillId="9" borderId="14" xfId="0" applyFill="1" applyBorder="1" applyAlignment="1">
      <alignment horizontal="left" vertical="center"/>
    </xf>
    <xf numFmtId="0" fontId="2" fillId="9" borderId="30" xfId="0" applyFont="1" applyFill="1" applyBorder="1" applyAlignment="1">
      <alignment horizontal="center" wrapText="1"/>
    </xf>
    <xf numFmtId="0" fontId="2" fillId="9" borderId="0" xfId="0" applyFont="1" applyFill="1" applyAlignment="1">
      <alignment horizontal="center" wrapText="1"/>
    </xf>
    <xf numFmtId="0" fontId="2" fillId="9" borderId="31" xfId="0" applyFont="1" applyFill="1" applyBorder="1" applyAlignment="1">
      <alignment horizontal="center" wrapText="1"/>
    </xf>
    <xf numFmtId="0" fontId="23" fillId="9" borderId="30" xfId="0" applyFont="1" applyFill="1" applyBorder="1" applyAlignment="1">
      <alignment horizontal="center"/>
    </xf>
    <xf numFmtId="0" fontId="23" fillId="9" borderId="0" xfId="0" applyFont="1" applyFill="1" applyAlignment="1">
      <alignment horizontal="center"/>
    </xf>
    <xf numFmtId="0" fontId="23" fillId="9" borderId="31" xfId="0" applyFont="1" applyFill="1" applyBorder="1" applyAlignment="1">
      <alignment horizontal="center"/>
    </xf>
    <xf numFmtId="0" fontId="33" fillId="9" borderId="30" xfId="3" applyFill="1" applyBorder="1" applyAlignment="1">
      <alignment horizontal="center"/>
    </xf>
    <xf numFmtId="0" fontId="35" fillId="9" borderId="0" xfId="3" applyFont="1" applyFill="1" applyBorder="1" applyAlignment="1">
      <alignment horizontal="center"/>
    </xf>
    <xf numFmtId="0" fontId="35" fillId="9" borderId="31" xfId="3" applyFont="1" applyFill="1" applyBorder="1" applyAlignment="1">
      <alignment horizontal="center"/>
    </xf>
    <xf numFmtId="0" fontId="0" fillId="9" borderId="71" xfId="0" applyFill="1" applyBorder="1" applyAlignment="1">
      <alignment horizontal="center" vertical="center"/>
    </xf>
    <xf numFmtId="0" fontId="7" fillId="4" borderId="0" xfId="0" applyFont="1" applyFill="1" applyAlignment="1" applyProtection="1">
      <alignment horizontal="left" vertical="center" wrapText="1"/>
      <protection locked="0"/>
    </xf>
    <xf numFmtId="0" fontId="3" fillId="4" borderId="0" xfId="0" applyFont="1" applyFill="1" applyAlignment="1" applyProtection="1">
      <alignment horizontal="left" vertical="center" wrapText="1"/>
      <protection locked="0"/>
    </xf>
    <xf numFmtId="2" fontId="3" fillId="9" borderId="0" xfId="0" applyNumberFormat="1" applyFont="1" applyFill="1" applyAlignment="1">
      <alignment horizontal="left"/>
    </xf>
    <xf numFmtId="2" fontId="3" fillId="9" borderId="14" xfId="0" applyNumberFormat="1" applyFont="1" applyFill="1" applyBorder="1" applyAlignment="1">
      <alignment horizontal="left"/>
    </xf>
    <xf numFmtId="0" fontId="3" fillId="9" borderId="0" xfId="0" applyFont="1" applyFill="1" applyAlignment="1">
      <alignment horizontal="left" vertical="center" wrapText="1"/>
    </xf>
    <xf numFmtId="0" fontId="3" fillId="9" borderId="14" xfId="0" applyFont="1" applyFill="1" applyBorder="1" applyAlignment="1">
      <alignment horizontal="left" vertical="center" wrapText="1"/>
    </xf>
    <xf numFmtId="0" fontId="0" fillId="9" borderId="16" xfId="0" applyFill="1" applyBorder="1" applyAlignment="1">
      <alignment horizontal="center" vertical="center" wrapText="1"/>
    </xf>
    <xf numFmtId="0" fontId="59" fillId="9" borderId="72" xfId="0" applyFont="1" applyFill="1" applyBorder="1" applyAlignment="1">
      <alignment horizontal="center" vertical="center"/>
    </xf>
    <xf numFmtId="0" fontId="0" fillId="9" borderId="13" xfId="0" applyFill="1" applyBorder="1" applyAlignment="1" applyProtection="1">
      <alignment horizontal="center"/>
      <protection locked="0"/>
    </xf>
    <xf numFmtId="0" fontId="0" fillId="9" borderId="0" xfId="0" applyFill="1" applyAlignment="1" applyProtection="1">
      <alignment horizontal="center"/>
      <protection locked="0"/>
    </xf>
    <xf numFmtId="0" fontId="0" fillId="9" borderId="14" xfId="0" applyFill="1" applyBorder="1" applyAlignment="1" applyProtection="1">
      <alignment horizontal="center"/>
      <protection locked="0"/>
    </xf>
    <xf numFmtId="2" fontId="3" fillId="30" borderId="13" xfId="0" applyNumberFormat="1" applyFont="1" applyFill="1" applyBorder="1" applyAlignment="1" applyProtection="1">
      <alignment horizontal="center"/>
      <protection locked="0"/>
    </xf>
    <xf numFmtId="0" fontId="3" fillId="30" borderId="0" xfId="0" applyFont="1" applyFill="1" applyAlignment="1" applyProtection="1">
      <alignment horizontal="center"/>
      <protection locked="0"/>
    </xf>
    <xf numFmtId="0" fontId="3" fillId="30" borderId="14" xfId="0" applyFont="1" applyFill="1" applyBorder="1" applyAlignment="1" applyProtection="1">
      <alignment horizontal="center"/>
      <protection locked="0"/>
    </xf>
    <xf numFmtId="2" fontId="3" fillId="30" borderId="0" xfId="0" applyNumberFormat="1" applyFont="1" applyFill="1" applyAlignment="1" applyProtection="1">
      <alignment horizontal="center"/>
      <protection locked="0"/>
    </xf>
    <xf numFmtId="2" fontId="3" fillId="30" borderId="14" xfId="0" applyNumberFormat="1" applyFont="1" applyFill="1" applyBorder="1" applyAlignment="1" applyProtection="1">
      <alignment horizontal="center"/>
      <protection locked="0"/>
    </xf>
    <xf numFmtId="0" fontId="23" fillId="9" borderId="13" xfId="0" applyFont="1" applyFill="1" applyBorder="1" applyAlignment="1">
      <alignment horizontal="center"/>
    </xf>
    <xf numFmtId="0" fontId="23" fillId="9" borderId="14" xfId="0" applyFont="1" applyFill="1" applyBorder="1" applyAlignment="1">
      <alignment horizontal="center"/>
    </xf>
    <xf numFmtId="0" fontId="2" fillId="9" borderId="10" xfId="0" applyFont="1" applyFill="1" applyBorder="1" applyAlignment="1">
      <alignment horizontal="center" wrapText="1"/>
    </xf>
    <xf numFmtId="0" fontId="2" fillId="9" borderId="11" xfId="0" applyFont="1" applyFill="1" applyBorder="1" applyAlignment="1">
      <alignment horizontal="center" wrapText="1"/>
    </xf>
    <xf numFmtId="0" fontId="2" fillId="9" borderId="12" xfId="0" applyFont="1" applyFill="1" applyBorder="1" applyAlignment="1">
      <alignment horizontal="center" wrapText="1"/>
    </xf>
    <xf numFmtId="0" fontId="33" fillId="9" borderId="13" xfId="3" applyFill="1" applyBorder="1" applyAlignment="1">
      <alignment horizontal="center"/>
    </xf>
    <xf numFmtId="0" fontId="33" fillId="9" borderId="0" xfId="3" applyFill="1" applyBorder="1" applyAlignment="1">
      <alignment horizontal="center"/>
    </xf>
    <xf numFmtId="0" fontId="33" fillId="9" borderId="14" xfId="3" applyFill="1" applyBorder="1" applyAlignment="1">
      <alignment horizontal="center"/>
    </xf>
    <xf numFmtId="0" fontId="0" fillId="9" borderId="73" xfId="0" applyFill="1" applyBorder="1" applyAlignment="1">
      <alignment horizontal="center"/>
    </xf>
    <xf numFmtId="0" fontId="0" fillId="9" borderId="74" xfId="0" applyFill="1" applyBorder="1" applyAlignment="1">
      <alignment horizontal="center"/>
    </xf>
    <xf numFmtId="0" fontId="0" fillId="9" borderId="75" xfId="0" applyFill="1" applyBorder="1" applyAlignment="1">
      <alignment horizontal="center"/>
    </xf>
    <xf numFmtId="0" fontId="0" fillId="9" borderId="0" xfId="0" applyFill="1" applyAlignment="1">
      <alignment horizontal="left" wrapText="1"/>
    </xf>
    <xf numFmtId="0" fontId="0" fillId="9" borderId="73" xfId="0" quotePrefix="1" applyFill="1" applyBorder="1" applyAlignment="1">
      <alignment horizontal="center"/>
    </xf>
    <xf numFmtId="0" fontId="0" fillId="9" borderId="74" xfId="0" quotePrefix="1" applyFill="1" applyBorder="1" applyAlignment="1">
      <alignment horizontal="center"/>
    </xf>
    <xf numFmtId="0" fontId="0" fillId="9" borderId="1" xfId="0" applyFill="1" applyBorder="1" applyAlignment="1">
      <alignment horizontal="left" vertical="center"/>
    </xf>
    <xf numFmtId="0" fontId="0" fillId="9" borderId="1" xfId="0" applyFill="1" applyBorder="1" applyAlignment="1">
      <alignment horizontal="center" vertical="center"/>
    </xf>
    <xf numFmtId="0" fontId="0" fillId="9" borderId="2" xfId="0" applyFill="1" applyBorder="1" applyAlignment="1">
      <alignment horizontal="left" wrapText="1"/>
    </xf>
    <xf numFmtId="0" fontId="0" fillId="9" borderId="3" xfId="0" applyFill="1" applyBorder="1" applyAlignment="1">
      <alignment wrapText="1"/>
    </xf>
    <xf numFmtId="0" fontId="0" fillId="9" borderId="4" xfId="0" applyFill="1" applyBorder="1" applyAlignment="1">
      <alignment wrapText="1"/>
    </xf>
    <xf numFmtId="0" fontId="0" fillId="9" borderId="2" xfId="0" applyFill="1" applyBorder="1" applyAlignment="1">
      <alignment horizontal="left" vertical="top"/>
    </xf>
    <xf numFmtId="0" fontId="0" fillId="9" borderId="3" xfId="0" applyFill="1" applyBorder="1" applyAlignment="1">
      <alignment horizontal="left" vertical="top"/>
    </xf>
    <xf numFmtId="0" fontId="0" fillId="9" borderId="4" xfId="0" applyFill="1" applyBorder="1" applyAlignment="1">
      <alignment horizontal="left" vertical="top"/>
    </xf>
    <xf numFmtId="0" fontId="0" fillId="9" borderId="2" xfId="0" applyFill="1" applyBorder="1" applyAlignment="1">
      <alignment horizontal="left" vertical="center"/>
    </xf>
    <xf numFmtId="0" fontId="0" fillId="9" borderId="3" xfId="0" applyFill="1" applyBorder="1" applyAlignment="1">
      <alignment horizontal="left" vertical="center"/>
    </xf>
    <xf numFmtId="0" fontId="0" fillId="9" borderId="4" xfId="0" applyFill="1" applyBorder="1" applyAlignment="1">
      <alignment horizontal="left" vertical="center"/>
    </xf>
    <xf numFmtId="0" fontId="0" fillId="9" borderId="1" xfId="0" applyFill="1" applyBorder="1" applyAlignment="1">
      <alignment horizontal="left" vertical="top"/>
    </xf>
    <xf numFmtId="0" fontId="0" fillId="9" borderId="39" xfId="0" applyFill="1" applyBorder="1" applyAlignment="1">
      <alignment horizontal="center"/>
    </xf>
    <xf numFmtId="0" fontId="0" fillId="9" borderId="41" xfId="0" applyFill="1" applyBorder="1" applyAlignment="1">
      <alignment horizontal="center"/>
    </xf>
    <xf numFmtId="0" fontId="0" fillId="9" borderId="39" xfId="0" applyFill="1" applyBorder="1" applyAlignment="1">
      <alignment horizontal="left" vertical="center" wrapText="1"/>
    </xf>
    <xf numFmtId="0" fontId="0" fillId="9" borderId="41" xfId="0" applyFill="1" applyBorder="1" applyAlignment="1">
      <alignment horizontal="left" vertical="center" wrapText="1"/>
    </xf>
    <xf numFmtId="0" fontId="0" fillId="9" borderId="5" xfId="0" applyFill="1" applyBorder="1" applyAlignment="1">
      <alignment horizontal="left" vertical="center" wrapText="1"/>
    </xf>
    <xf numFmtId="0" fontId="0" fillId="9" borderId="7" xfId="0" applyFill="1" applyBorder="1" applyAlignment="1">
      <alignment horizontal="left" vertical="center" wrapText="1"/>
    </xf>
    <xf numFmtId="0" fontId="0" fillId="9" borderId="2" xfId="0" applyFill="1" applyBorder="1" applyAlignment="1">
      <alignment horizontal="left" vertical="top" wrapText="1"/>
    </xf>
    <xf numFmtId="0" fontId="0" fillId="9" borderId="3" xfId="0" applyFill="1" applyBorder="1" applyAlignment="1">
      <alignment horizontal="left" vertical="top" wrapText="1"/>
    </xf>
    <xf numFmtId="0" fontId="0" fillId="9" borderId="5" xfId="0" applyFill="1" applyBorder="1" applyAlignment="1">
      <alignment horizontal="center"/>
    </xf>
    <xf numFmtId="0" fontId="0" fillId="9" borderId="7" xfId="0" applyFill="1" applyBorder="1" applyAlignment="1">
      <alignment horizontal="center"/>
    </xf>
    <xf numFmtId="0" fontId="4" fillId="0" borderId="3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24" xfId="0" applyFont="1" applyBorder="1" applyAlignment="1">
      <alignment horizontal="center" vertical="center" wrapText="1"/>
    </xf>
    <xf numFmtId="0" fontId="4" fillId="20" borderId="39" xfId="0" applyFont="1" applyFill="1" applyBorder="1" applyAlignment="1">
      <alignment horizontal="left" vertical="center" wrapText="1"/>
    </xf>
    <xf numFmtId="0" fontId="4" fillId="20" borderId="40" xfId="0" applyFont="1" applyFill="1" applyBorder="1" applyAlignment="1">
      <alignment horizontal="left" vertical="center" wrapText="1"/>
    </xf>
    <xf numFmtId="0" fontId="4" fillId="20" borderId="41" xfId="0" applyFont="1" applyFill="1" applyBorder="1" applyAlignment="1">
      <alignment horizontal="left" vertical="center" wrapText="1"/>
    </xf>
    <xf numFmtId="0" fontId="39" fillId="21"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8" xfId="0" applyFont="1" applyBorder="1" applyAlignment="1">
      <alignment horizontal="center" vertical="center"/>
    </xf>
    <xf numFmtId="0" fontId="3" fillId="0" borderId="2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9" borderId="38" xfId="0" applyFont="1" applyFill="1" applyBorder="1" applyAlignment="1">
      <alignment horizontal="center" vertical="center"/>
    </xf>
    <xf numFmtId="0" fontId="3" fillId="9" borderId="24" xfId="0" applyFont="1" applyFill="1" applyBorder="1" applyAlignment="1">
      <alignment horizontal="center" vertical="center"/>
    </xf>
    <xf numFmtId="0" fontId="39" fillId="20" borderId="1" xfId="0" applyFont="1" applyFill="1" applyBorder="1" applyAlignment="1">
      <alignment horizontal="center" vertical="center"/>
    </xf>
    <xf numFmtId="0" fontId="7" fillId="18" borderId="1" xfId="0" applyFont="1" applyFill="1" applyBorder="1" applyAlignment="1">
      <alignment horizontal="center" vertical="center"/>
    </xf>
    <xf numFmtId="0" fontId="7" fillId="18" borderId="1" xfId="0" applyFont="1" applyFill="1" applyBorder="1"/>
    <xf numFmtId="0" fontId="7" fillId="19" borderId="1" xfId="0" applyFont="1" applyFill="1" applyBorder="1" applyAlignment="1">
      <alignment horizontal="center" vertical="center"/>
    </xf>
    <xf numFmtId="0" fontId="0" fillId="0" borderId="1" xfId="0" applyBorder="1" applyAlignment="1">
      <alignment horizontal="center"/>
    </xf>
    <xf numFmtId="0" fontId="0" fillId="9" borderId="0" xfId="0" applyFill="1" applyBorder="1"/>
    <xf numFmtId="0" fontId="16" fillId="15" borderId="10" xfId="0" applyFont="1" applyFill="1" applyBorder="1" applyAlignment="1">
      <alignment horizontal="center" vertical="center"/>
    </xf>
    <xf numFmtId="0" fontId="58" fillId="15" borderId="12" xfId="0" applyFont="1" applyFill="1" applyBorder="1" applyAlignment="1">
      <alignment horizontal="center" vertical="center"/>
    </xf>
    <xf numFmtId="0" fontId="0" fillId="9" borderId="13" xfId="0" applyFill="1" applyBorder="1" applyAlignment="1">
      <alignment horizontal="center"/>
    </xf>
    <xf numFmtId="0" fontId="18" fillId="9" borderId="14" xfId="0" applyFont="1" applyFill="1" applyBorder="1" applyAlignment="1">
      <alignment horizontal="center"/>
    </xf>
    <xf numFmtId="0" fontId="59" fillId="9" borderId="14" xfId="0" applyFont="1" applyFill="1" applyBorder="1" applyAlignment="1">
      <alignment horizontal="center"/>
    </xf>
    <xf numFmtId="0" fontId="0" fillId="9" borderId="13" xfId="0" applyFill="1" applyBorder="1" applyAlignment="1">
      <alignment horizontal="center" vertical="center"/>
    </xf>
    <xf numFmtId="0" fontId="59" fillId="9" borderId="14" xfId="0" applyFont="1" applyFill="1" applyBorder="1" applyAlignment="1">
      <alignment horizontal="center"/>
    </xf>
    <xf numFmtId="0" fontId="0" fillId="9" borderId="15" xfId="0" applyFill="1" applyBorder="1" applyAlignment="1">
      <alignment horizontal="center"/>
    </xf>
    <xf numFmtId="0" fontId="59" fillId="9" borderId="17" xfId="0" applyFont="1" applyFill="1" applyBorder="1" applyAlignment="1">
      <alignment horizontal="center"/>
    </xf>
  </cellXfs>
  <cellStyles count="4">
    <cellStyle name="Calculation" xfId="2" builtinId="22"/>
    <cellStyle name="Hyperlink" xfId="3" builtinId="8"/>
    <cellStyle name="Normal" xfId="0" builtinId="0"/>
    <cellStyle name="Per cent" xfId="1" builtinId="5"/>
  </cellStyles>
  <dxfs count="73">
    <dxf>
      <fill>
        <patternFill>
          <bgColor theme="0"/>
        </patternFill>
      </fill>
    </dxf>
    <dxf>
      <font>
        <color theme="0"/>
      </font>
    </dxf>
    <dxf>
      <fill>
        <patternFill>
          <bgColor rgb="FF92D050"/>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rgb="FF92D050"/>
        </patternFill>
      </fill>
    </dxf>
    <dxf>
      <font>
        <color theme="0"/>
      </font>
    </dxf>
    <dxf>
      <fill>
        <patternFill>
          <bgColor rgb="FF92D050"/>
        </patternFill>
      </fill>
    </dxf>
    <dxf>
      <fill>
        <patternFill>
          <bgColor rgb="FFFF0000"/>
        </patternFill>
      </fill>
    </dxf>
    <dxf>
      <fill>
        <patternFill>
          <bgColor theme="0"/>
        </patternFill>
      </fill>
    </dxf>
    <dxf>
      <font>
        <color theme="0"/>
      </font>
    </dxf>
    <dxf>
      <fill>
        <patternFill>
          <bgColor rgb="FF92D050"/>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rgb="FF92D050"/>
        </patternFill>
      </fill>
    </dxf>
    <dxf>
      <font>
        <color theme="0"/>
      </font>
    </dxf>
    <dxf>
      <fill>
        <patternFill>
          <bgColor rgb="FF92D050"/>
        </patternFill>
      </fill>
    </dxf>
    <dxf>
      <fill>
        <patternFill>
          <bgColor rgb="FFFF0000"/>
        </patternFill>
      </fill>
    </dxf>
    <dxf>
      <fill>
        <patternFill>
          <bgColor theme="0"/>
        </patternFill>
      </fill>
    </dxf>
    <dxf>
      <font>
        <color theme="0"/>
      </font>
    </dxf>
    <dxf>
      <fill>
        <patternFill>
          <bgColor rgb="FF92D050"/>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rgb="FF92D050"/>
        </patternFill>
      </fill>
    </dxf>
    <dxf>
      <font>
        <color theme="0"/>
      </font>
    </dxf>
    <dxf>
      <fill>
        <patternFill>
          <bgColor rgb="FF92D050"/>
        </patternFill>
      </fill>
    </dxf>
    <dxf>
      <fill>
        <patternFill>
          <bgColor rgb="FFFF0000"/>
        </patternFill>
      </fill>
    </dxf>
    <dxf>
      <fill>
        <patternFill>
          <bgColor theme="0"/>
        </patternFill>
      </fill>
    </dxf>
    <dxf>
      <font>
        <color theme="0"/>
      </font>
    </dxf>
    <dxf>
      <fill>
        <patternFill>
          <bgColor rgb="FF92D050"/>
        </patternFill>
      </fill>
    </dxf>
    <dxf>
      <font>
        <color theme="1"/>
      </font>
      <fill>
        <patternFill>
          <bgColor rgb="FFFF0000"/>
        </patternFill>
      </fill>
    </dxf>
    <dxf>
      <font>
        <color theme="1"/>
      </font>
      <fill>
        <patternFill>
          <bgColor rgb="FF92D050"/>
        </patternFill>
      </fill>
    </dxf>
    <dxf>
      <font>
        <color theme="0"/>
      </font>
    </dxf>
    <dxf>
      <fill>
        <patternFill>
          <bgColor rgb="FF92D050"/>
        </patternFill>
      </fill>
    </dxf>
    <dxf>
      <fill>
        <patternFill>
          <bgColor rgb="FFFF0000"/>
        </patternFill>
      </fill>
    </dxf>
    <dxf>
      <font>
        <color theme="0" tint="-0.34998626667073579"/>
      </font>
    </dxf>
    <dxf>
      <font>
        <color rgb="FFFF0000"/>
      </font>
    </dxf>
    <dxf>
      <fill>
        <patternFill>
          <bgColor theme="0"/>
        </patternFill>
      </fill>
    </dxf>
    <dxf>
      <font>
        <color theme="0"/>
      </font>
    </dxf>
    <dxf>
      <fill>
        <patternFill>
          <bgColor rgb="FF92D050"/>
        </patternFill>
      </fill>
    </dxf>
    <dxf>
      <font>
        <color theme="1"/>
      </font>
      <fill>
        <patternFill>
          <bgColor rgb="FFFF0000"/>
        </patternFill>
      </fill>
    </dxf>
    <dxf>
      <font>
        <color theme="1"/>
      </font>
      <fill>
        <patternFill>
          <bgColor rgb="FF92D050"/>
        </patternFill>
      </fill>
    </dxf>
    <dxf>
      <font>
        <color theme="0"/>
      </font>
    </dxf>
    <dxf>
      <fill>
        <patternFill>
          <bgColor rgb="FF92D050"/>
        </patternFill>
      </fill>
    </dxf>
    <dxf>
      <fill>
        <patternFill>
          <bgColor rgb="FFFF0000"/>
        </patternFill>
      </fill>
    </dxf>
    <dxf>
      <font>
        <color rgb="FFFF0000"/>
      </font>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ont>
        <color auto="1"/>
      </font>
    </dxf>
    <dxf>
      <font>
        <color auto="1"/>
      </font>
    </dxf>
    <dxf>
      <font>
        <color auto="1"/>
      </font>
    </dxf>
    <dxf>
      <font>
        <color auto="1"/>
      </font>
    </dxf>
    <dxf>
      <fill>
        <patternFill>
          <bgColor theme="7" tint="0.79998168889431442"/>
        </patternFill>
      </fill>
    </dxf>
    <dxf>
      <font>
        <color rgb="FFFF0000"/>
      </font>
    </dxf>
  </dxfs>
  <tableStyles count="0" defaultTableStyle="TableStyleMedium2" defaultPivotStyle="PivotStyleLight16"/>
  <colors>
    <mruColors>
      <color rgb="FF21AF4F"/>
      <color rgb="FF23A373"/>
      <color rgb="FF2A84D5"/>
      <color rgb="FF204761"/>
      <color rgb="FFF4871F"/>
      <color rgb="FFFFD400"/>
      <color rgb="FF288EB6"/>
      <color rgb="FF269992"/>
      <color rgb="FF2892AA"/>
      <color rgb="FF24A0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3" Type="http://schemas.openxmlformats.org/officeDocument/2006/relationships/image" Target="../media/image5.jpeg"/><Relationship Id="rId7" Type="http://schemas.openxmlformats.org/officeDocument/2006/relationships/image" Target="../media/image9.jpeg"/><Relationship Id="rId12" Type="http://schemas.openxmlformats.org/officeDocument/2006/relationships/image" Target="../media/image14.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media/image17.jpeg"/><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editAs="oneCell">
    <xdr:from>
      <xdr:col>2</xdr:col>
      <xdr:colOff>365761</xdr:colOff>
      <xdr:row>13</xdr:row>
      <xdr:rowOff>121921</xdr:rowOff>
    </xdr:from>
    <xdr:to>
      <xdr:col>4</xdr:col>
      <xdr:colOff>2705101</xdr:colOff>
      <xdr:row>13</xdr:row>
      <xdr:rowOff>1097281</xdr:rowOff>
    </xdr:to>
    <xdr:pic>
      <xdr:nvPicPr>
        <xdr:cNvPr id="2" name="Picture 1">
          <a:extLst>
            <a:ext uri="{FF2B5EF4-FFF2-40B4-BE49-F238E27FC236}">
              <a16:creationId xmlns:a16="http://schemas.microsoft.com/office/drawing/2014/main" id="{DC3BBAFA-2EF6-5289-9628-CEE5893474E4}"/>
            </a:ext>
          </a:extLst>
        </xdr:cNvPr>
        <xdr:cNvPicPr>
          <a:picLocks noChangeAspect="1"/>
        </xdr:cNvPicPr>
      </xdr:nvPicPr>
      <xdr:blipFill rotWithShape="1">
        <a:blip xmlns:r="http://schemas.openxmlformats.org/officeDocument/2006/relationships" r:embed="rId1"/>
        <a:srcRect t="10214" b="8077"/>
        <a:stretch/>
      </xdr:blipFill>
      <xdr:spPr>
        <a:xfrm>
          <a:off x="594361" y="4069081"/>
          <a:ext cx="5440680" cy="975360"/>
        </a:xfrm>
        <a:prstGeom prst="rect">
          <a:avLst/>
        </a:prstGeom>
      </xdr:spPr>
    </xdr:pic>
    <xdr:clientData/>
  </xdr:twoCellAnchor>
  <xdr:twoCellAnchor editAs="oneCell">
    <xdr:from>
      <xdr:col>4</xdr:col>
      <xdr:colOff>2448420</xdr:colOff>
      <xdr:row>1</xdr:row>
      <xdr:rowOff>47701</xdr:rowOff>
    </xdr:from>
    <xdr:to>
      <xdr:col>4</xdr:col>
      <xdr:colOff>3116579</xdr:colOff>
      <xdr:row>6</xdr:row>
      <xdr:rowOff>7620</xdr:rowOff>
    </xdr:to>
    <xdr:pic>
      <xdr:nvPicPr>
        <xdr:cNvPr id="3" name="Picture 2">
          <a:extLst>
            <a:ext uri="{FF2B5EF4-FFF2-40B4-BE49-F238E27FC236}">
              <a16:creationId xmlns:a16="http://schemas.microsoft.com/office/drawing/2014/main" id="{24BFE46B-A8E3-662B-93E5-C256FD6A4F2D}"/>
            </a:ext>
          </a:extLst>
        </xdr:cNvPr>
        <xdr:cNvPicPr>
          <a:picLocks noChangeAspect="1"/>
        </xdr:cNvPicPr>
      </xdr:nvPicPr>
      <xdr:blipFill rotWithShape="1">
        <a:blip xmlns:r="http://schemas.openxmlformats.org/officeDocument/2006/relationships" r:embed="rId2"/>
        <a:srcRect l="13615" t="2931" b="3259"/>
        <a:stretch/>
      </xdr:blipFill>
      <xdr:spPr>
        <a:xfrm>
          <a:off x="5778360" y="162001"/>
          <a:ext cx="668159" cy="737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464820</xdr:colOff>
      <xdr:row>39</xdr:row>
      <xdr:rowOff>43931</xdr:rowOff>
    </xdr:from>
    <xdr:to>
      <xdr:col>7</xdr:col>
      <xdr:colOff>3927566</xdr:colOff>
      <xdr:row>44</xdr:row>
      <xdr:rowOff>612760</xdr:rowOff>
    </xdr:to>
    <xdr:pic>
      <xdr:nvPicPr>
        <xdr:cNvPr id="4" name="Picture 3">
          <a:extLst>
            <a:ext uri="{FF2B5EF4-FFF2-40B4-BE49-F238E27FC236}">
              <a16:creationId xmlns:a16="http://schemas.microsoft.com/office/drawing/2014/main" id="{8FB6BA22-9BAD-AD64-B3DB-DCD9F0A4E8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2400" y="8014451"/>
          <a:ext cx="3467100" cy="1714006"/>
        </a:xfrm>
        <a:prstGeom prst="rect">
          <a:avLst/>
        </a:prstGeom>
      </xdr:spPr>
    </xdr:pic>
    <xdr:clientData/>
  </xdr:twoCellAnchor>
  <xdr:twoCellAnchor editAs="oneCell">
    <xdr:from>
      <xdr:col>7</xdr:col>
      <xdr:colOff>1478280</xdr:colOff>
      <xdr:row>49</xdr:row>
      <xdr:rowOff>30479</xdr:rowOff>
    </xdr:from>
    <xdr:to>
      <xdr:col>7</xdr:col>
      <xdr:colOff>3028842</xdr:colOff>
      <xdr:row>50</xdr:row>
      <xdr:rowOff>797513</xdr:rowOff>
    </xdr:to>
    <xdr:pic>
      <xdr:nvPicPr>
        <xdr:cNvPr id="10" name="Picture 9">
          <a:extLst>
            <a:ext uri="{FF2B5EF4-FFF2-40B4-BE49-F238E27FC236}">
              <a16:creationId xmlns:a16="http://schemas.microsoft.com/office/drawing/2014/main" id="{58375891-2040-8A47-2C1B-54B289BAA7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71560" y="9867899"/>
          <a:ext cx="1548384" cy="1534477"/>
        </a:xfrm>
        <a:prstGeom prst="rect">
          <a:avLst/>
        </a:prstGeom>
      </xdr:spPr>
    </xdr:pic>
    <xdr:clientData/>
  </xdr:twoCellAnchor>
  <xdr:twoCellAnchor editAs="oneCell">
    <xdr:from>
      <xdr:col>7</xdr:col>
      <xdr:colOff>944880</xdr:colOff>
      <xdr:row>54</xdr:row>
      <xdr:rowOff>373380</xdr:rowOff>
    </xdr:from>
    <xdr:to>
      <xdr:col>7</xdr:col>
      <xdr:colOff>3540034</xdr:colOff>
      <xdr:row>57</xdr:row>
      <xdr:rowOff>400205</xdr:rowOff>
    </xdr:to>
    <xdr:pic>
      <xdr:nvPicPr>
        <xdr:cNvPr id="12" name="Picture 11">
          <a:extLst>
            <a:ext uri="{FF2B5EF4-FFF2-40B4-BE49-F238E27FC236}">
              <a16:creationId xmlns:a16="http://schemas.microsoft.com/office/drawing/2014/main" id="{D3760717-8D7A-06DC-6D7D-204D97E9136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37220" y="13296900"/>
          <a:ext cx="2590800" cy="1957949"/>
        </a:xfrm>
        <a:prstGeom prst="rect">
          <a:avLst/>
        </a:prstGeom>
      </xdr:spPr>
    </xdr:pic>
    <xdr:clientData/>
  </xdr:twoCellAnchor>
  <xdr:twoCellAnchor editAs="oneCell">
    <xdr:from>
      <xdr:col>7</xdr:col>
      <xdr:colOff>952500</xdr:colOff>
      <xdr:row>62</xdr:row>
      <xdr:rowOff>358140</xdr:rowOff>
    </xdr:from>
    <xdr:to>
      <xdr:col>7</xdr:col>
      <xdr:colOff>3543300</xdr:colOff>
      <xdr:row>66</xdr:row>
      <xdr:rowOff>558362</xdr:rowOff>
    </xdr:to>
    <xdr:pic>
      <xdr:nvPicPr>
        <xdr:cNvPr id="16" name="Picture 15">
          <a:extLst>
            <a:ext uri="{FF2B5EF4-FFF2-40B4-BE49-F238E27FC236}">
              <a16:creationId xmlns:a16="http://schemas.microsoft.com/office/drawing/2014/main" id="{60F2C053-F1C3-ACD9-1AB5-E2998F7F548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244840" y="17602200"/>
          <a:ext cx="2590800" cy="2547182"/>
        </a:xfrm>
        <a:prstGeom prst="rect">
          <a:avLst/>
        </a:prstGeom>
      </xdr:spPr>
    </xdr:pic>
    <xdr:clientData/>
  </xdr:twoCellAnchor>
  <xdr:twoCellAnchor editAs="oneCell">
    <xdr:from>
      <xdr:col>7</xdr:col>
      <xdr:colOff>99060</xdr:colOff>
      <xdr:row>70</xdr:row>
      <xdr:rowOff>114299</xdr:rowOff>
    </xdr:from>
    <xdr:to>
      <xdr:col>7</xdr:col>
      <xdr:colOff>4414832</xdr:colOff>
      <xdr:row>75</xdr:row>
      <xdr:rowOff>441960</xdr:rowOff>
    </xdr:to>
    <xdr:pic>
      <xdr:nvPicPr>
        <xdr:cNvPr id="5" name="Picture 4">
          <a:extLst>
            <a:ext uri="{FF2B5EF4-FFF2-40B4-BE49-F238E27FC236}">
              <a16:creationId xmlns:a16="http://schemas.microsoft.com/office/drawing/2014/main" id="{A426DC1D-34DF-B907-95EC-50B9D37A76D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20680679"/>
          <a:ext cx="4315772" cy="2346961"/>
        </a:xfrm>
        <a:prstGeom prst="rect">
          <a:avLst/>
        </a:prstGeom>
      </xdr:spPr>
    </xdr:pic>
    <xdr:clientData/>
  </xdr:twoCellAnchor>
  <xdr:twoCellAnchor editAs="oneCell">
    <xdr:from>
      <xdr:col>7</xdr:col>
      <xdr:colOff>1341120</xdr:colOff>
      <xdr:row>84</xdr:row>
      <xdr:rowOff>30481</xdr:rowOff>
    </xdr:from>
    <xdr:to>
      <xdr:col>7</xdr:col>
      <xdr:colOff>3352800</xdr:colOff>
      <xdr:row>89</xdr:row>
      <xdr:rowOff>158074</xdr:rowOff>
    </xdr:to>
    <xdr:pic>
      <xdr:nvPicPr>
        <xdr:cNvPr id="11" name="Picture 10">
          <a:extLst>
            <a:ext uri="{FF2B5EF4-FFF2-40B4-BE49-F238E27FC236}">
              <a16:creationId xmlns:a16="http://schemas.microsoft.com/office/drawing/2014/main" id="{798A5953-EBA0-5AE9-36CF-E8575F37956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648700" y="23103841"/>
          <a:ext cx="2011680" cy="1176976"/>
        </a:xfrm>
        <a:prstGeom prst="rect">
          <a:avLst/>
        </a:prstGeom>
      </xdr:spPr>
    </xdr:pic>
    <xdr:clientData/>
  </xdr:twoCellAnchor>
  <xdr:twoCellAnchor editAs="oneCell">
    <xdr:from>
      <xdr:col>7</xdr:col>
      <xdr:colOff>1394460</xdr:colOff>
      <xdr:row>94</xdr:row>
      <xdr:rowOff>22861</xdr:rowOff>
    </xdr:from>
    <xdr:to>
      <xdr:col>7</xdr:col>
      <xdr:colOff>2494898</xdr:colOff>
      <xdr:row>99</xdr:row>
      <xdr:rowOff>188537</xdr:rowOff>
    </xdr:to>
    <xdr:pic>
      <xdr:nvPicPr>
        <xdr:cNvPr id="17" name="Picture 16">
          <a:extLst>
            <a:ext uri="{FF2B5EF4-FFF2-40B4-BE49-F238E27FC236}">
              <a16:creationId xmlns:a16="http://schemas.microsoft.com/office/drawing/2014/main" id="{3A19A422-F73F-DF38-D172-B8EE15A9FAC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702040" y="25054561"/>
          <a:ext cx="1100438" cy="1116000"/>
        </a:xfrm>
        <a:prstGeom prst="rect">
          <a:avLst/>
        </a:prstGeom>
      </xdr:spPr>
    </xdr:pic>
    <xdr:clientData/>
  </xdr:twoCellAnchor>
  <xdr:twoCellAnchor editAs="oneCell">
    <xdr:from>
      <xdr:col>7</xdr:col>
      <xdr:colOff>2606040</xdr:colOff>
      <xdr:row>96</xdr:row>
      <xdr:rowOff>99060</xdr:rowOff>
    </xdr:from>
    <xdr:to>
      <xdr:col>7</xdr:col>
      <xdr:colOff>3698679</xdr:colOff>
      <xdr:row>97</xdr:row>
      <xdr:rowOff>134054</xdr:rowOff>
    </xdr:to>
    <xdr:pic>
      <xdr:nvPicPr>
        <xdr:cNvPr id="19" name="Picture 18">
          <a:extLst>
            <a:ext uri="{FF2B5EF4-FFF2-40B4-BE49-F238E27FC236}">
              <a16:creationId xmlns:a16="http://schemas.microsoft.com/office/drawing/2014/main" id="{3941B69E-4811-283D-8245-E0FA51D9951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913620" y="25496520"/>
          <a:ext cx="1099170" cy="260330"/>
        </a:xfrm>
        <a:prstGeom prst="rect">
          <a:avLst/>
        </a:prstGeom>
      </xdr:spPr>
    </xdr:pic>
    <xdr:clientData/>
  </xdr:twoCellAnchor>
  <xdr:twoCellAnchor editAs="oneCell">
    <xdr:from>
      <xdr:col>7</xdr:col>
      <xdr:colOff>2331719</xdr:colOff>
      <xdr:row>176</xdr:row>
      <xdr:rowOff>15240</xdr:rowOff>
    </xdr:from>
    <xdr:to>
      <xdr:col>8</xdr:col>
      <xdr:colOff>75590</xdr:colOff>
      <xdr:row>185</xdr:row>
      <xdr:rowOff>169126</xdr:rowOff>
    </xdr:to>
    <xdr:pic>
      <xdr:nvPicPr>
        <xdr:cNvPr id="32" name="Picture 31">
          <a:extLst>
            <a:ext uri="{FF2B5EF4-FFF2-40B4-BE49-F238E27FC236}">
              <a16:creationId xmlns:a16="http://schemas.microsoft.com/office/drawing/2014/main" id="{55FF76C9-5AD4-CBD5-70B8-E17750E5277B}"/>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2944" t="6652" b="30641"/>
        <a:stretch/>
      </xdr:blipFill>
      <xdr:spPr>
        <a:xfrm>
          <a:off x="9639299" y="43662600"/>
          <a:ext cx="2254911" cy="1795450"/>
        </a:xfrm>
        <a:prstGeom prst="rect">
          <a:avLst/>
        </a:prstGeom>
      </xdr:spPr>
    </xdr:pic>
    <xdr:clientData/>
  </xdr:twoCellAnchor>
  <xdr:twoCellAnchor editAs="oneCell">
    <xdr:from>
      <xdr:col>6</xdr:col>
      <xdr:colOff>83819</xdr:colOff>
      <xdr:row>176</xdr:row>
      <xdr:rowOff>7620</xdr:rowOff>
    </xdr:from>
    <xdr:to>
      <xdr:col>7</xdr:col>
      <xdr:colOff>2249903</xdr:colOff>
      <xdr:row>185</xdr:row>
      <xdr:rowOff>169730</xdr:rowOff>
    </xdr:to>
    <xdr:pic>
      <xdr:nvPicPr>
        <xdr:cNvPr id="34" name="Picture 33">
          <a:extLst>
            <a:ext uri="{FF2B5EF4-FFF2-40B4-BE49-F238E27FC236}">
              <a16:creationId xmlns:a16="http://schemas.microsoft.com/office/drawing/2014/main" id="{CAAAF49C-BF34-ED9C-489F-970381915884}"/>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2786" t="6190" b="30105"/>
        <a:stretch/>
      </xdr:blipFill>
      <xdr:spPr>
        <a:xfrm>
          <a:off x="7277099" y="43654980"/>
          <a:ext cx="2286915" cy="1803674"/>
        </a:xfrm>
        <a:prstGeom prst="rect">
          <a:avLst/>
        </a:prstGeom>
      </xdr:spPr>
    </xdr:pic>
    <xdr:clientData/>
  </xdr:twoCellAnchor>
  <xdr:twoCellAnchor editAs="oneCell">
    <xdr:from>
      <xdr:col>6</xdr:col>
      <xdr:colOff>22860</xdr:colOff>
      <xdr:row>103</xdr:row>
      <xdr:rowOff>53340</xdr:rowOff>
    </xdr:from>
    <xdr:to>
      <xdr:col>8</xdr:col>
      <xdr:colOff>77520</xdr:colOff>
      <xdr:row>112</xdr:row>
      <xdr:rowOff>1663</xdr:rowOff>
    </xdr:to>
    <xdr:pic>
      <xdr:nvPicPr>
        <xdr:cNvPr id="9" name="Picture 8">
          <a:extLst>
            <a:ext uri="{FF2B5EF4-FFF2-40B4-BE49-F238E27FC236}">
              <a16:creationId xmlns:a16="http://schemas.microsoft.com/office/drawing/2014/main" id="{983CDEB6-1BA3-447A-8F45-B73435FE4B1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216140" y="28689300"/>
          <a:ext cx="4680000" cy="1594242"/>
        </a:xfrm>
        <a:prstGeom prst="rect">
          <a:avLst/>
        </a:prstGeom>
      </xdr:spPr>
    </xdr:pic>
    <xdr:clientData/>
  </xdr:twoCellAnchor>
  <xdr:twoCellAnchor editAs="oneCell">
    <xdr:from>
      <xdr:col>7</xdr:col>
      <xdr:colOff>739140</xdr:colOff>
      <xdr:row>158</xdr:row>
      <xdr:rowOff>37829</xdr:rowOff>
    </xdr:from>
    <xdr:to>
      <xdr:col>7</xdr:col>
      <xdr:colOff>3791496</xdr:colOff>
      <xdr:row>171</xdr:row>
      <xdr:rowOff>155109</xdr:rowOff>
    </xdr:to>
    <xdr:pic>
      <xdr:nvPicPr>
        <xdr:cNvPr id="14" name="Picture 13">
          <a:extLst>
            <a:ext uri="{FF2B5EF4-FFF2-40B4-BE49-F238E27FC236}">
              <a16:creationId xmlns:a16="http://schemas.microsoft.com/office/drawing/2014/main" id="{DFE1A480-CF2D-8F14-B2FA-790205B3040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046720" y="38892209"/>
          <a:ext cx="3048000" cy="2494720"/>
        </a:xfrm>
        <a:prstGeom prst="rect">
          <a:avLst/>
        </a:prstGeom>
      </xdr:spPr>
    </xdr:pic>
    <xdr:clientData/>
  </xdr:twoCellAnchor>
  <xdr:twoCellAnchor editAs="oneCell">
    <xdr:from>
      <xdr:col>7</xdr:col>
      <xdr:colOff>1135381</xdr:colOff>
      <xdr:row>189</xdr:row>
      <xdr:rowOff>60960</xdr:rowOff>
    </xdr:from>
    <xdr:to>
      <xdr:col>7</xdr:col>
      <xdr:colOff>3296197</xdr:colOff>
      <xdr:row>205</xdr:row>
      <xdr:rowOff>150234</xdr:rowOff>
    </xdr:to>
    <xdr:pic>
      <xdr:nvPicPr>
        <xdr:cNvPr id="18" name="Picture 17">
          <a:extLst>
            <a:ext uri="{FF2B5EF4-FFF2-40B4-BE49-F238E27FC236}">
              <a16:creationId xmlns:a16="http://schemas.microsoft.com/office/drawing/2014/main" id="{184A7CFA-B0F8-0091-4D1B-778833E05F7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442961" y="44615100"/>
          <a:ext cx="2156460" cy="3006646"/>
        </a:xfrm>
        <a:prstGeom prst="rect">
          <a:avLst/>
        </a:prstGeom>
      </xdr:spPr>
    </xdr:pic>
    <xdr:clientData/>
  </xdr:twoCellAnchor>
  <xdr:twoCellAnchor editAs="oneCell">
    <xdr:from>
      <xdr:col>7</xdr:col>
      <xdr:colOff>746760</xdr:colOff>
      <xdr:row>128</xdr:row>
      <xdr:rowOff>0</xdr:rowOff>
    </xdr:from>
    <xdr:to>
      <xdr:col>7</xdr:col>
      <xdr:colOff>3806760</xdr:colOff>
      <xdr:row>141</xdr:row>
      <xdr:rowOff>117869</xdr:rowOff>
    </xdr:to>
    <xdr:pic>
      <xdr:nvPicPr>
        <xdr:cNvPr id="21" name="Picture 20">
          <a:extLst>
            <a:ext uri="{FF2B5EF4-FFF2-40B4-BE49-F238E27FC236}">
              <a16:creationId xmlns:a16="http://schemas.microsoft.com/office/drawing/2014/main" id="{66942904-3761-D4D9-0882-83227F45BEB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054340" y="35364420"/>
          <a:ext cx="3060000" cy="2499663"/>
        </a:xfrm>
        <a:prstGeom prst="rect">
          <a:avLst/>
        </a:prstGeom>
      </xdr:spPr>
    </xdr:pic>
    <xdr:clientData/>
  </xdr:twoCellAnchor>
  <xdr:twoCellAnchor editAs="oneCell">
    <xdr:from>
      <xdr:col>7</xdr:col>
      <xdr:colOff>744360</xdr:colOff>
      <xdr:row>143</xdr:row>
      <xdr:rowOff>35700</xdr:rowOff>
    </xdr:from>
    <xdr:to>
      <xdr:col>7</xdr:col>
      <xdr:colOff>3844714</xdr:colOff>
      <xdr:row>154</xdr:row>
      <xdr:rowOff>193819</xdr:rowOff>
    </xdr:to>
    <xdr:pic>
      <xdr:nvPicPr>
        <xdr:cNvPr id="24" name="Picture 23">
          <a:extLst>
            <a:ext uri="{FF2B5EF4-FFF2-40B4-BE49-F238E27FC236}">
              <a16:creationId xmlns:a16="http://schemas.microsoft.com/office/drawing/2014/main" id="{EACEEF28-FFA2-5257-BF34-B1225E00C34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051940" y="38143320"/>
          <a:ext cx="3096000" cy="21719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uidance/approved-document-o-overheating-frequently-asked-questions" TargetMode="External"/><Relationship Id="rId2" Type="http://schemas.openxmlformats.org/officeDocument/2006/relationships/hyperlink" Target="https://irp.cdn-website.com/bdbb2d99/files/uploaded/2441_Part%20O%20Overheating%20Technical%20Guide.pdf" TargetMode="External"/><Relationship Id="rId1" Type="http://schemas.openxmlformats.org/officeDocument/2006/relationships/hyperlink" Target="https://irp.cdn-website.com/bdbb2d99/files/uploaded/2441_Part%20O%20Overheating%20Builders%20Guidance.pdf"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assets.publishing.service.gov.uk/government/uploads/system/uploads/attachment_data/file/1057374/ADO.pdf"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mailto:admin@futurehomes.org.uk"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dmin@futurehomes.org.u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D1952-504B-4BD1-8F3E-EFC651052D21}">
  <sheetPr>
    <tabColor theme="0" tint="-0.34998626667073579"/>
  </sheetPr>
  <dimension ref="B2:D10"/>
  <sheetViews>
    <sheetView workbookViewId="0">
      <selection activeCell="B12" sqref="B12"/>
    </sheetView>
  </sheetViews>
  <sheetFormatPr defaultRowHeight="14.4" x14ac:dyDescent="0.3"/>
  <cols>
    <col min="1" max="1" width="2.109375" style="250" customWidth="1"/>
    <col min="2" max="2" width="8.88671875" style="250"/>
    <col min="3" max="3" width="11.77734375" style="250" customWidth="1"/>
    <col min="4" max="4" width="73.21875" style="250" customWidth="1"/>
    <col min="5" max="16384" width="8.88671875" style="250"/>
  </cols>
  <sheetData>
    <row r="2" spans="2:4" x14ac:dyDescent="0.3">
      <c r="B2" s="250" t="str">
        <f>'Cover page'!C5</f>
        <v>Part O Simplified Method spreadsheet tool</v>
      </c>
    </row>
    <row r="3" spans="2:4" x14ac:dyDescent="0.3">
      <c r="B3" s="250" t="str">
        <f>'Cover page'!C6</f>
        <v>© Future Homes Hub 2024</v>
      </c>
    </row>
    <row r="5" spans="2:4" s="255" customFormat="1" x14ac:dyDescent="0.3">
      <c r="B5" s="254" t="s">
        <v>434</v>
      </c>
      <c r="C5" s="254" t="s">
        <v>439</v>
      </c>
      <c r="D5" s="254" t="s">
        <v>435</v>
      </c>
    </row>
    <row r="6" spans="2:4" x14ac:dyDescent="0.3">
      <c r="B6" s="251" t="s">
        <v>436</v>
      </c>
      <c r="C6" s="252">
        <v>44819</v>
      </c>
      <c r="D6" s="256" t="s">
        <v>438</v>
      </c>
    </row>
    <row r="7" spans="2:4" ht="86.4" x14ac:dyDescent="0.3">
      <c r="B7" s="251" t="s">
        <v>437</v>
      </c>
      <c r="C7" s="252">
        <v>45020</v>
      </c>
      <c r="D7" s="253" t="s">
        <v>483</v>
      </c>
    </row>
    <row r="8" spans="2:4" x14ac:dyDescent="0.3">
      <c r="B8" s="251" t="s">
        <v>472</v>
      </c>
      <c r="C8" s="252">
        <v>45120</v>
      </c>
      <c r="D8" s="256" t="s">
        <v>473</v>
      </c>
    </row>
    <row r="9" spans="2:4" ht="57.6" x14ac:dyDescent="0.3">
      <c r="B9" s="251" t="s">
        <v>482</v>
      </c>
      <c r="C9" s="252">
        <v>45308</v>
      </c>
      <c r="D9" s="253" t="s">
        <v>485</v>
      </c>
    </row>
    <row r="10" spans="2:4" ht="28.8" x14ac:dyDescent="0.3">
      <c r="B10" s="251" t="s">
        <v>486</v>
      </c>
      <c r="C10" s="252">
        <v>45348</v>
      </c>
      <c r="D10" s="253" t="s">
        <v>493</v>
      </c>
    </row>
  </sheetData>
  <sheetProtection algorithmName="SHA-512" hashValue="Vg69gVnqBBa4PMMMF3z27TGAdKPYUk1Y0d1EwIKN4OnvqBZ5XqvBnDaJJ09XTZzpmoyHUgoCejL3Quvtrt8lBA==" saltValue="JxHceDl8opXmbRFi9S81gA=="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406F4-4F7D-1D4C-A5E7-272101BFDC3C}">
  <dimension ref="B2:AT34"/>
  <sheetViews>
    <sheetView workbookViewId="0">
      <selection activeCell="F23" sqref="F23"/>
    </sheetView>
  </sheetViews>
  <sheetFormatPr defaultColWidth="11.44140625" defaultRowHeight="14.4" x14ac:dyDescent="0.3"/>
  <cols>
    <col min="1" max="1" width="4" customWidth="1"/>
    <col min="2" max="2" width="13.109375" customWidth="1"/>
    <col min="3" max="3" width="3" customWidth="1"/>
    <col min="4" max="4" width="12.77734375" bestFit="1" customWidth="1"/>
    <col min="5" max="5" width="5.44140625" customWidth="1"/>
    <col min="7" max="7" width="6.77734375" customWidth="1"/>
    <col min="8" max="8" width="10.33203125" customWidth="1"/>
    <col min="9" max="9" width="11.109375" customWidth="1"/>
    <col min="10" max="10" width="5.6640625" customWidth="1"/>
    <col min="11" max="11" width="23" bestFit="1" customWidth="1"/>
    <col min="12" max="12" width="13.6640625" customWidth="1"/>
    <col min="13" max="13" width="10" customWidth="1"/>
    <col min="14" max="14" width="3" customWidth="1"/>
    <col min="16" max="16" width="5" customWidth="1"/>
    <col min="18" max="18" width="3.109375" customWidth="1"/>
    <col min="20" max="20" width="6.44140625" customWidth="1"/>
    <col min="22" max="22" width="6.33203125" customWidth="1"/>
    <col min="23" max="23" width="15.33203125" bestFit="1" customWidth="1"/>
    <col min="39" max="39" width="2.109375" customWidth="1"/>
    <col min="43" max="43" width="13.21875" bestFit="1" customWidth="1"/>
    <col min="44" max="44" width="5.88671875" customWidth="1"/>
    <col min="47" max="47" width="5.44140625" customWidth="1"/>
  </cols>
  <sheetData>
    <row r="2" spans="2:46" x14ac:dyDescent="0.3">
      <c r="X2" s="19"/>
      <c r="Y2" s="19"/>
      <c r="Z2" s="19"/>
      <c r="AA2" s="19"/>
      <c r="AD2" s="1" t="s">
        <v>159</v>
      </c>
    </row>
    <row r="3" spans="2:46" s="19" customFormat="1" ht="86.4" x14ac:dyDescent="0.3">
      <c r="B3" s="19" t="s">
        <v>150</v>
      </c>
      <c r="D3" s="19" t="s">
        <v>104</v>
      </c>
      <c r="E3" s="20"/>
      <c r="F3" s="1" t="s">
        <v>93</v>
      </c>
      <c r="H3" s="1" t="s">
        <v>90</v>
      </c>
      <c r="K3" s="19" t="s">
        <v>99</v>
      </c>
      <c r="L3" s="19" t="s">
        <v>205</v>
      </c>
      <c r="M3" s="19" t="s">
        <v>243</v>
      </c>
      <c r="O3" s="19" t="s">
        <v>98</v>
      </c>
      <c r="Q3" s="19" t="s">
        <v>347</v>
      </c>
      <c r="S3" s="19" t="s">
        <v>110</v>
      </c>
      <c r="U3" s="19" t="s">
        <v>232</v>
      </c>
      <c r="W3" s="19" t="s">
        <v>112</v>
      </c>
      <c r="X3" s="56" t="s">
        <v>0</v>
      </c>
      <c r="Y3" s="56" t="s">
        <v>187</v>
      </c>
      <c r="Z3" s="56" t="s">
        <v>188</v>
      </c>
      <c r="AA3" s="56" t="s">
        <v>189</v>
      </c>
      <c r="AB3" s="19" t="s">
        <v>115</v>
      </c>
      <c r="AD3" s="21" t="s">
        <v>148</v>
      </c>
      <c r="AE3" s="21" t="s">
        <v>152</v>
      </c>
      <c r="AF3" s="21" t="s">
        <v>153</v>
      </c>
      <c r="AG3"/>
      <c r="AH3" s="21" t="s">
        <v>155</v>
      </c>
      <c r="AI3" s="21" t="s">
        <v>154</v>
      </c>
      <c r="AJ3" s="21" t="s">
        <v>158</v>
      </c>
      <c r="AK3" s="21" t="s">
        <v>157</v>
      </c>
      <c r="AL3" s="21" t="s">
        <v>156</v>
      </c>
      <c r="AM3"/>
      <c r="AN3" s="21" t="s">
        <v>238</v>
      </c>
      <c r="AO3" s="21" t="s">
        <v>236</v>
      </c>
      <c r="AQ3" s="19" t="s">
        <v>127</v>
      </c>
      <c r="AS3" s="19" t="s">
        <v>454</v>
      </c>
    </row>
    <row r="4" spans="2:46" x14ac:dyDescent="0.3">
      <c r="B4" t="s">
        <v>89</v>
      </c>
      <c r="D4" t="s">
        <v>69</v>
      </c>
      <c r="F4">
        <v>12</v>
      </c>
      <c r="H4" t="s">
        <v>171</v>
      </c>
      <c r="I4" t="s">
        <v>51</v>
      </c>
      <c r="K4" t="s">
        <v>96</v>
      </c>
      <c r="L4" t="s">
        <v>209</v>
      </c>
      <c r="M4" s="64">
        <v>0</v>
      </c>
      <c r="O4" t="s">
        <v>103</v>
      </c>
      <c r="Q4">
        <v>20</v>
      </c>
      <c r="S4">
        <v>650</v>
      </c>
      <c r="U4" s="89">
        <v>90</v>
      </c>
      <c r="W4" t="s">
        <v>1</v>
      </c>
      <c r="X4" s="2">
        <v>6.0476254420400513E-2</v>
      </c>
      <c r="Y4" s="2">
        <v>4.783525932394319E-2</v>
      </c>
      <c r="Z4" s="2">
        <v>4.0463549079287481E-2</v>
      </c>
      <c r="AA4" s="2">
        <v>3.8142063225713889E-2</v>
      </c>
      <c r="AB4" s="17">
        <v>0.62</v>
      </c>
      <c r="AD4" t="s">
        <v>149</v>
      </c>
      <c r="AE4" t="s">
        <v>45</v>
      </c>
      <c r="AF4" t="s">
        <v>54</v>
      </c>
      <c r="AG4" t="str">
        <f t="shared" ref="AG4:AG19" si="0">AD4&amp;AE4&amp;AF4</f>
        <v>High RiskYesNorth</v>
      </c>
      <c r="AH4">
        <v>15</v>
      </c>
      <c r="AI4">
        <v>37</v>
      </c>
      <c r="AJ4">
        <v>6</v>
      </c>
      <c r="AK4">
        <v>70</v>
      </c>
      <c r="AL4">
        <v>13</v>
      </c>
      <c r="AN4">
        <f>AH4+AI4</f>
        <v>52</v>
      </c>
      <c r="AO4">
        <f>RANK(AN4,$AN$4:$AN$7,1)</f>
        <v>2</v>
      </c>
      <c r="AQ4" t="s">
        <v>451</v>
      </c>
      <c r="AS4" t="s">
        <v>54</v>
      </c>
      <c r="AT4" t="s">
        <v>53</v>
      </c>
    </row>
    <row r="5" spans="2:46" ht="15.6" x14ac:dyDescent="0.35">
      <c r="B5" t="s">
        <v>149</v>
      </c>
      <c r="D5" t="s">
        <v>350</v>
      </c>
      <c r="F5">
        <v>3</v>
      </c>
      <c r="H5" t="s">
        <v>172</v>
      </c>
      <c r="I5" t="s">
        <v>52</v>
      </c>
      <c r="K5" t="s">
        <v>100</v>
      </c>
      <c r="L5" t="s">
        <v>206</v>
      </c>
      <c r="M5" s="64" t="s">
        <v>244</v>
      </c>
      <c r="O5" t="s">
        <v>102</v>
      </c>
      <c r="W5" t="s">
        <v>2</v>
      </c>
      <c r="X5" s="2">
        <v>0.61234177215189867</v>
      </c>
      <c r="Y5" s="2">
        <v>0.58860759493670878</v>
      </c>
      <c r="Z5" s="2">
        <v>0.56249999999999989</v>
      </c>
      <c r="AA5" s="2">
        <v>0.54825949367088611</v>
      </c>
      <c r="AD5" t="s">
        <v>149</v>
      </c>
      <c r="AE5" t="s">
        <v>45</v>
      </c>
      <c r="AF5" t="s">
        <v>53</v>
      </c>
      <c r="AG5" t="str">
        <f t="shared" si="0"/>
        <v>High RiskYesEast</v>
      </c>
      <c r="AH5">
        <v>18</v>
      </c>
      <c r="AI5">
        <v>37</v>
      </c>
      <c r="AJ5">
        <v>6</v>
      </c>
      <c r="AK5">
        <v>70</v>
      </c>
      <c r="AL5">
        <v>13</v>
      </c>
      <c r="AN5">
        <f t="shared" ref="AN5:AN19" si="1">AH5+AI5</f>
        <v>55</v>
      </c>
      <c r="AO5">
        <f t="shared" ref="AO5:AO7" si="2">RANK(AN5,$AN$4:$AN$7,1)</f>
        <v>3</v>
      </c>
      <c r="AQ5" t="s">
        <v>452</v>
      </c>
      <c r="AS5" t="s">
        <v>53</v>
      </c>
      <c r="AT5" t="s">
        <v>52</v>
      </c>
    </row>
    <row r="6" spans="2:46" x14ac:dyDescent="0.3">
      <c r="D6" t="s">
        <v>440</v>
      </c>
      <c r="F6">
        <v>6</v>
      </c>
      <c r="H6" t="s">
        <v>173</v>
      </c>
      <c r="I6" t="s">
        <v>54</v>
      </c>
      <c r="K6" t="s">
        <v>101</v>
      </c>
      <c r="L6" t="s">
        <v>207</v>
      </c>
      <c r="M6" s="64" t="s">
        <v>244</v>
      </c>
      <c r="AD6" t="s">
        <v>149</v>
      </c>
      <c r="AE6" t="s">
        <v>45</v>
      </c>
      <c r="AF6" t="s">
        <v>52</v>
      </c>
      <c r="AG6" t="str">
        <f t="shared" si="0"/>
        <v>High RiskYesSouth</v>
      </c>
      <c r="AH6">
        <v>15</v>
      </c>
      <c r="AI6">
        <v>22</v>
      </c>
      <c r="AJ6">
        <v>6</v>
      </c>
      <c r="AK6">
        <v>70</v>
      </c>
      <c r="AL6">
        <v>13</v>
      </c>
      <c r="AN6">
        <f t="shared" si="1"/>
        <v>37</v>
      </c>
      <c r="AO6">
        <f t="shared" si="2"/>
        <v>1</v>
      </c>
      <c r="AS6" t="s">
        <v>52</v>
      </c>
      <c r="AT6" t="s">
        <v>51</v>
      </c>
    </row>
    <row r="7" spans="2:46" x14ac:dyDescent="0.3">
      <c r="D7" t="s">
        <v>441</v>
      </c>
      <c r="F7">
        <v>9</v>
      </c>
      <c r="H7" t="s">
        <v>174</v>
      </c>
      <c r="I7" t="s">
        <v>53</v>
      </c>
      <c r="K7" t="s">
        <v>97</v>
      </c>
      <c r="L7" t="s">
        <v>206</v>
      </c>
      <c r="M7" s="64">
        <v>90</v>
      </c>
      <c r="AD7" s="7" t="s">
        <v>149</v>
      </c>
      <c r="AE7" s="7" t="s">
        <v>45</v>
      </c>
      <c r="AF7" s="7" t="s">
        <v>51</v>
      </c>
      <c r="AG7" s="7" t="str">
        <f t="shared" si="0"/>
        <v>High RiskYesWest</v>
      </c>
      <c r="AH7" s="7">
        <v>18</v>
      </c>
      <c r="AI7" s="7">
        <v>37</v>
      </c>
      <c r="AJ7" s="7">
        <v>6</v>
      </c>
      <c r="AK7" s="7">
        <v>70</v>
      </c>
      <c r="AL7" s="7">
        <v>13</v>
      </c>
      <c r="AM7" s="7"/>
      <c r="AN7" s="7">
        <f t="shared" si="1"/>
        <v>55</v>
      </c>
      <c r="AO7" s="7">
        <f t="shared" si="2"/>
        <v>3</v>
      </c>
      <c r="AS7" t="s">
        <v>51</v>
      </c>
      <c r="AT7" t="s">
        <v>54</v>
      </c>
    </row>
    <row r="8" spans="2:46" x14ac:dyDescent="0.3">
      <c r="D8" t="s">
        <v>72</v>
      </c>
      <c r="H8" t="s">
        <v>175</v>
      </c>
      <c r="I8" t="s">
        <v>54</v>
      </c>
      <c r="K8" t="s">
        <v>208</v>
      </c>
      <c r="L8" t="s">
        <v>207</v>
      </c>
      <c r="M8" s="64" t="s">
        <v>245</v>
      </c>
      <c r="AD8" t="s">
        <v>89</v>
      </c>
      <c r="AE8" t="s">
        <v>45</v>
      </c>
      <c r="AF8" t="s">
        <v>54</v>
      </c>
      <c r="AG8" t="str">
        <f t="shared" si="0"/>
        <v>Moderate RiskYesNorth</v>
      </c>
      <c r="AH8">
        <v>18</v>
      </c>
      <c r="AI8">
        <v>37</v>
      </c>
      <c r="AJ8">
        <v>9</v>
      </c>
      <c r="AK8">
        <v>55</v>
      </c>
      <c r="AL8">
        <v>4</v>
      </c>
      <c r="AN8">
        <f t="shared" si="1"/>
        <v>55</v>
      </c>
      <c r="AO8">
        <f>RANK(AN8,$AN$8:$AN$11,1)</f>
        <v>3</v>
      </c>
    </row>
    <row r="9" spans="2:46" x14ac:dyDescent="0.3">
      <c r="D9" t="s">
        <v>442</v>
      </c>
      <c r="H9" t="s">
        <v>176</v>
      </c>
      <c r="I9" t="s">
        <v>51</v>
      </c>
      <c r="K9" t="s">
        <v>247</v>
      </c>
      <c r="L9" t="s">
        <v>206</v>
      </c>
      <c r="M9" s="64" t="s">
        <v>245</v>
      </c>
      <c r="AD9" t="s">
        <v>89</v>
      </c>
      <c r="AE9" t="s">
        <v>45</v>
      </c>
      <c r="AF9" t="s">
        <v>53</v>
      </c>
      <c r="AG9" t="str">
        <f t="shared" si="0"/>
        <v>Moderate RiskYesEast</v>
      </c>
      <c r="AH9">
        <v>18</v>
      </c>
      <c r="AI9">
        <v>37</v>
      </c>
      <c r="AJ9">
        <v>9</v>
      </c>
      <c r="AK9">
        <v>55</v>
      </c>
      <c r="AL9">
        <v>4</v>
      </c>
      <c r="AN9">
        <f t="shared" si="1"/>
        <v>55</v>
      </c>
      <c r="AO9">
        <f t="shared" ref="AO9:AO11" si="3">RANK(AN9,$AN$8:$AN$11,1)</f>
        <v>3</v>
      </c>
    </row>
    <row r="10" spans="2:46" x14ac:dyDescent="0.3">
      <c r="D10" t="s">
        <v>71</v>
      </c>
      <c r="H10" t="s">
        <v>177</v>
      </c>
      <c r="I10" t="s">
        <v>53</v>
      </c>
      <c r="K10" t="s">
        <v>241</v>
      </c>
      <c r="L10" t="s">
        <v>206</v>
      </c>
      <c r="M10" s="64">
        <v>90</v>
      </c>
      <c r="AD10" t="s">
        <v>89</v>
      </c>
      <c r="AE10" t="s">
        <v>45</v>
      </c>
      <c r="AF10" t="s">
        <v>52</v>
      </c>
      <c r="AG10" t="str">
        <f t="shared" si="0"/>
        <v>Moderate RiskYesSouth</v>
      </c>
      <c r="AH10">
        <v>15</v>
      </c>
      <c r="AI10">
        <v>30</v>
      </c>
      <c r="AJ10">
        <v>9</v>
      </c>
      <c r="AK10">
        <v>55</v>
      </c>
      <c r="AL10">
        <v>4</v>
      </c>
      <c r="AN10">
        <f t="shared" si="1"/>
        <v>45</v>
      </c>
      <c r="AO10">
        <f t="shared" si="3"/>
        <v>2</v>
      </c>
    </row>
    <row r="11" spans="2:46" x14ac:dyDescent="0.3">
      <c r="D11" t="s">
        <v>74</v>
      </c>
      <c r="E11" s="3"/>
      <c r="H11" t="s">
        <v>178</v>
      </c>
      <c r="I11" t="s">
        <v>52</v>
      </c>
      <c r="K11" t="s">
        <v>192</v>
      </c>
      <c r="L11" t="s">
        <v>209</v>
      </c>
      <c r="M11" s="64">
        <v>0</v>
      </c>
      <c r="AD11" s="7" t="s">
        <v>89</v>
      </c>
      <c r="AE11" s="7" t="s">
        <v>45</v>
      </c>
      <c r="AF11" s="7" t="s">
        <v>51</v>
      </c>
      <c r="AG11" s="7" t="str">
        <f t="shared" si="0"/>
        <v>Moderate RiskYesWest</v>
      </c>
      <c r="AH11" s="7">
        <v>11</v>
      </c>
      <c r="AI11" s="7">
        <v>22</v>
      </c>
      <c r="AJ11" s="7">
        <v>9</v>
      </c>
      <c r="AK11" s="7">
        <v>55</v>
      </c>
      <c r="AL11" s="7">
        <v>4</v>
      </c>
      <c r="AM11" s="7"/>
      <c r="AN11" s="7">
        <f t="shared" si="1"/>
        <v>33</v>
      </c>
      <c r="AO11" s="7">
        <f t="shared" si="3"/>
        <v>1</v>
      </c>
    </row>
    <row r="12" spans="2:46" x14ac:dyDescent="0.3">
      <c r="D12" t="s">
        <v>443</v>
      </c>
      <c r="H12" t="s">
        <v>179</v>
      </c>
      <c r="I12" t="s">
        <v>53</v>
      </c>
      <c r="K12" t="s">
        <v>193</v>
      </c>
      <c r="L12" t="s">
        <v>207</v>
      </c>
      <c r="M12" s="64">
        <v>90</v>
      </c>
      <c r="AD12" t="s">
        <v>149</v>
      </c>
      <c r="AE12" t="s">
        <v>46</v>
      </c>
      <c r="AF12" t="s">
        <v>54</v>
      </c>
      <c r="AG12" t="str">
        <f t="shared" si="0"/>
        <v>High RiskNoNorth</v>
      </c>
      <c r="AH12">
        <v>15</v>
      </c>
      <c r="AI12">
        <v>26</v>
      </c>
      <c r="AJ12">
        <v>10</v>
      </c>
      <c r="AK12">
        <v>95</v>
      </c>
      <c r="AL12">
        <v>13</v>
      </c>
      <c r="AN12">
        <f t="shared" si="1"/>
        <v>41</v>
      </c>
      <c r="AO12">
        <f>RANK(AN12,$AN$12:$AN$15,1)</f>
        <v>4</v>
      </c>
    </row>
    <row r="13" spans="2:46" x14ac:dyDescent="0.3">
      <c r="D13" t="s">
        <v>73</v>
      </c>
      <c r="H13" t="s">
        <v>180</v>
      </c>
      <c r="I13" t="s">
        <v>54</v>
      </c>
      <c r="K13" t="s">
        <v>194</v>
      </c>
      <c r="L13" t="s">
        <v>206</v>
      </c>
      <c r="M13" s="64">
        <v>90</v>
      </c>
      <c r="AD13" t="s">
        <v>149</v>
      </c>
      <c r="AE13" t="s">
        <v>46</v>
      </c>
      <c r="AF13" t="s">
        <v>53</v>
      </c>
      <c r="AG13" t="str">
        <f t="shared" si="0"/>
        <v>High RiskNoEast</v>
      </c>
      <c r="AH13">
        <v>11</v>
      </c>
      <c r="AI13">
        <v>18</v>
      </c>
      <c r="AJ13">
        <v>10</v>
      </c>
      <c r="AK13">
        <v>95</v>
      </c>
      <c r="AL13">
        <v>13</v>
      </c>
      <c r="AN13">
        <f t="shared" si="1"/>
        <v>29</v>
      </c>
      <c r="AO13">
        <f t="shared" ref="AO13:AO15" si="4">RANK(AN13,$AN$12:$AN$15,1)</f>
        <v>2</v>
      </c>
    </row>
    <row r="14" spans="2:46" x14ac:dyDescent="0.3">
      <c r="D14" t="s">
        <v>75</v>
      </c>
      <c r="H14" t="s">
        <v>181</v>
      </c>
      <c r="I14" t="s">
        <v>52</v>
      </c>
      <c r="K14" t="s">
        <v>213</v>
      </c>
      <c r="L14" t="s">
        <v>206</v>
      </c>
      <c r="M14" s="64">
        <v>90</v>
      </c>
      <c r="AD14" t="s">
        <v>149</v>
      </c>
      <c r="AE14" t="s">
        <v>46</v>
      </c>
      <c r="AF14" t="s">
        <v>52</v>
      </c>
      <c r="AG14" t="str">
        <f t="shared" si="0"/>
        <v>High RiskNoSouth</v>
      </c>
      <c r="AH14">
        <v>11</v>
      </c>
      <c r="AI14">
        <v>11</v>
      </c>
      <c r="AJ14">
        <v>10</v>
      </c>
      <c r="AK14">
        <v>95</v>
      </c>
      <c r="AL14">
        <v>13</v>
      </c>
      <c r="AN14">
        <f t="shared" si="1"/>
        <v>22</v>
      </c>
      <c r="AO14">
        <f t="shared" si="4"/>
        <v>1</v>
      </c>
    </row>
    <row r="15" spans="2:46" x14ac:dyDescent="0.3">
      <c r="D15" t="s">
        <v>76</v>
      </c>
      <c r="H15" t="s">
        <v>182</v>
      </c>
      <c r="I15" t="s">
        <v>51</v>
      </c>
      <c r="K15" t="s">
        <v>211</v>
      </c>
      <c r="L15" t="s">
        <v>206</v>
      </c>
      <c r="M15" s="64" t="s">
        <v>245</v>
      </c>
      <c r="AD15" s="7" t="s">
        <v>149</v>
      </c>
      <c r="AE15" s="7" t="s">
        <v>46</v>
      </c>
      <c r="AF15" s="7" t="s">
        <v>51</v>
      </c>
      <c r="AG15" s="7" t="str">
        <f t="shared" si="0"/>
        <v>High RiskNoWest</v>
      </c>
      <c r="AH15" s="7">
        <v>11</v>
      </c>
      <c r="AI15" s="7">
        <v>18</v>
      </c>
      <c r="AJ15" s="7">
        <v>10</v>
      </c>
      <c r="AK15" s="7">
        <v>95</v>
      </c>
      <c r="AL15" s="7">
        <v>13</v>
      </c>
      <c r="AM15" s="7"/>
      <c r="AN15" s="7">
        <f t="shared" si="1"/>
        <v>29</v>
      </c>
      <c r="AO15" s="7">
        <f t="shared" si="4"/>
        <v>2</v>
      </c>
    </row>
    <row r="16" spans="2:46" x14ac:dyDescent="0.3">
      <c r="D16" t="s">
        <v>84</v>
      </c>
      <c r="H16" t="s">
        <v>183</v>
      </c>
      <c r="I16" t="s">
        <v>52</v>
      </c>
      <c r="K16" t="s">
        <v>212</v>
      </c>
      <c r="L16" t="s">
        <v>206</v>
      </c>
      <c r="M16" s="64" t="s">
        <v>245</v>
      </c>
      <c r="AD16" t="s">
        <v>89</v>
      </c>
      <c r="AE16" t="s">
        <v>46</v>
      </c>
      <c r="AF16" t="s">
        <v>54</v>
      </c>
      <c r="AG16" t="str">
        <f t="shared" si="0"/>
        <v>Moderate RiskNoNorth</v>
      </c>
      <c r="AH16">
        <v>18</v>
      </c>
      <c r="AI16">
        <v>26</v>
      </c>
      <c r="AJ16">
        <v>12</v>
      </c>
      <c r="AK16">
        <v>80</v>
      </c>
      <c r="AL16">
        <v>4</v>
      </c>
      <c r="AN16">
        <f t="shared" si="1"/>
        <v>44</v>
      </c>
      <c r="AO16">
        <f>RANK(AN16,$AN$16:$AN$19,1)</f>
        <v>3</v>
      </c>
    </row>
    <row r="17" spans="4:41" x14ac:dyDescent="0.3">
      <c r="D17" t="s">
        <v>77</v>
      </c>
      <c r="H17" t="s">
        <v>184</v>
      </c>
      <c r="I17" t="s">
        <v>53</v>
      </c>
      <c r="AD17" t="s">
        <v>89</v>
      </c>
      <c r="AE17" t="s">
        <v>46</v>
      </c>
      <c r="AF17" t="s">
        <v>53</v>
      </c>
      <c r="AG17" t="str">
        <f t="shared" si="0"/>
        <v>Moderate RiskNoEast</v>
      </c>
      <c r="AH17">
        <v>18</v>
      </c>
      <c r="AI17">
        <v>26</v>
      </c>
      <c r="AJ17">
        <v>12</v>
      </c>
      <c r="AK17">
        <v>80</v>
      </c>
      <c r="AL17">
        <v>4</v>
      </c>
      <c r="AN17">
        <f t="shared" si="1"/>
        <v>44</v>
      </c>
      <c r="AO17">
        <f t="shared" ref="AO17:AO19" si="5">RANK(AN17,$AN$16:$AN$19,1)</f>
        <v>3</v>
      </c>
    </row>
    <row r="18" spans="4:41" x14ac:dyDescent="0.3">
      <c r="D18" t="s">
        <v>78</v>
      </c>
      <c r="H18" t="s">
        <v>185</v>
      </c>
      <c r="I18" t="s">
        <v>51</v>
      </c>
      <c r="AD18" t="s">
        <v>89</v>
      </c>
      <c r="AE18" t="s">
        <v>46</v>
      </c>
      <c r="AF18" t="s">
        <v>52</v>
      </c>
      <c r="AG18" t="str">
        <f t="shared" si="0"/>
        <v>Moderate RiskNoSouth</v>
      </c>
      <c r="AH18">
        <v>15</v>
      </c>
      <c r="AI18">
        <v>15</v>
      </c>
      <c r="AJ18">
        <v>12</v>
      </c>
      <c r="AK18">
        <v>80</v>
      </c>
      <c r="AL18">
        <v>4</v>
      </c>
      <c r="AN18">
        <f t="shared" si="1"/>
        <v>30</v>
      </c>
      <c r="AO18">
        <f t="shared" si="5"/>
        <v>2</v>
      </c>
    </row>
    <row r="19" spans="4:41" x14ac:dyDescent="0.3">
      <c r="D19" t="s">
        <v>79</v>
      </c>
      <c r="H19" t="s">
        <v>186</v>
      </c>
      <c r="I19" t="s">
        <v>54</v>
      </c>
      <c r="AD19" t="s">
        <v>89</v>
      </c>
      <c r="AE19" t="s">
        <v>46</v>
      </c>
      <c r="AF19" t="s">
        <v>51</v>
      </c>
      <c r="AG19" t="str">
        <f t="shared" si="0"/>
        <v>Moderate RiskNoWest</v>
      </c>
      <c r="AH19">
        <v>11</v>
      </c>
      <c r="AI19">
        <v>11</v>
      </c>
      <c r="AJ19">
        <v>12</v>
      </c>
      <c r="AK19">
        <v>80</v>
      </c>
      <c r="AL19">
        <v>4</v>
      </c>
      <c r="AN19">
        <f t="shared" si="1"/>
        <v>22</v>
      </c>
      <c r="AO19">
        <f t="shared" si="5"/>
        <v>1</v>
      </c>
    </row>
    <row r="20" spans="4:41" x14ac:dyDescent="0.3">
      <c r="D20" t="s">
        <v>80</v>
      </c>
      <c r="I20" t="s">
        <v>91</v>
      </c>
    </row>
    <row r="21" spans="4:41" x14ac:dyDescent="0.3">
      <c r="D21" t="s">
        <v>81</v>
      </c>
    </row>
    <row r="22" spans="4:41" x14ac:dyDescent="0.3">
      <c r="D22" t="s">
        <v>475</v>
      </c>
    </row>
    <row r="23" spans="4:41" x14ac:dyDescent="0.3">
      <c r="D23" t="s">
        <v>489</v>
      </c>
    </row>
    <row r="24" spans="4:41" x14ac:dyDescent="0.3">
      <c r="D24" t="s">
        <v>490</v>
      </c>
    </row>
    <row r="25" spans="4:41" x14ac:dyDescent="0.3">
      <c r="D25" t="s">
        <v>82</v>
      </c>
    </row>
    <row r="26" spans="4:41" x14ac:dyDescent="0.3">
      <c r="D26" t="s">
        <v>83</v>
      </c>
    </row>
    <row r="27" spans="4:41" x14ac:dyDescent="0.3">
      <c r="D27" t="s">
        <v>108</v>
      </c>
    </row>
    <row r="28" spans="4:41" x14ac:dyDescent="0.3">
      <c r="D28" t="s">
        <v>109</v>
      </c>
    </row>
    <row r="29" spans="4:41" x14ac:dyDescent="0.3">
      <c r="D29" t="s">
        <v>476</v>
      </c>
    </row>
    <row r="30" spans="4:41" x14ac:dyDescent="0.3">
      <c r="D30" t="s">
        <v>85</v>
      </c>
    </row>
    <row r="31" spans="4:41" x14ac:dyDescent="0.3">
      <c r="D31" t="s">
        <v>106</v>
      </c>
    </row>
    <row r="32" spans="4:41" x14ac:dyDescent="0.3">
      <c r="D32" t="s">
        <v>107</v>
      </c>
    </row>
    <row r="33" spans="4:4" x14ac:dyDescent="0.3">
      <c r="D33" t="s">
        <v>477</v>
      </c>
    </row>
    <row r="34" spans="4:4" x14ac:dyDescent="0.3">
      <c r="D34" t="s">
        <v>478</v>
      </c>
    </row>
  </sheetData>
  <sheetProtection algorithmName="SHA-512" hashValue="IkREuausTfJamARDAQIgcyzaIPW5FAQHWSnVxxu4rV/fYabkyOXL9FR6FK7OebeBgBOhKgeSeVtrf0eIYMjeow==" saltValue="b5UjTvMHiuV3y7KxodsI8w==" spinCount="100000" sheet="1" selectLockedCells="1" selectUnlockedCells="1"/>
  <phoneticPr fontId="15" type="noConversion"/>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DEBB3-2D6C-48B9-927C-C114F99E8992}">
  <sheetPr>
    <tabColor theme="1"/>
  </sheetPr>
  <dimension ref="B1:F18"/>
  <sheetViews>
    <sheetView tabSelected="1" zoomScaleNormal="100" workbookViewId="0"/>
  </sheetViews>
  <sheetFormatPr defaultColWidth="8.77734375" defaultRowHeight="14.4" x14ac:dyDescent="0.3"/>
  <cols>
    <col min="1" max="2" width="1.6640625" style="32" customWidth="1"/>
    <col min="3" max="3" width="8.44140625" style="32" customWidth="1"/>
    <col min="4" max="4" width="36.77734375" style="32" customWidth="1"/>
    <col min="5" max="5" width="45.44140625" style="32" customWidth="1"/>
    <col min="6" max="7" width="1.6640625" style="32" customWidth="1"/>
    <col min="8" max="8" width="11.44140625" style="32" customWidth="1"/>
    <col min="9" max="9" width="13.109375" style="32" customWidth="1"/>
    <col min="10" max="10" width="16.109375" style="32" bestFit="1" customWidth="1"/>
    <col min="11" max="11" width="17.109375" style="32" customWidth="1"/>
    <col min="12" max="16384" width="8.77734375" style="32"/>
  </cols>
  <sheetData>
    <row r="1" spans="2:6" ht="9" customHeight="1" thickBot="1" x14ac:dyDescent="0.35"/>
    <row r="2" spans="2:6" ht="9" customHeight="1" x14ac:dyDescent="0.3">
      <c r="B2" s="168"/>
      <c r="C2" s="169"/>
      <c r="D2" s="169"/>
      <c r="E2" s="169"/>
      <c r="F2" s="170"/>
    </row>
    <row r="3" spans="2:6" x14ac:dyDescent="0.3">
      <c r="B3" s="171"/>
      <c r="C3" s="160" t="s">
        <v>391</v>
      </c>
      <c r="D3" s="161" t="s">
        <v>487</v>
      </c>
      <c r="E3" s="161" t="s">
        <v>488</v>
      </c>
      <c r="F3" s="172"/>
    </row>
    <row r="4" spans="2:6" ht="9" customHeight="1" x14ac:dyDescent="0.3">
      <c r="B4" s="171"/>
      <c r="C4" s="162"/>
      <c r="D4" s="162"/>
      <c r="E4" s="162"/>
      <c r="F4" s="172"/>
    </row>
    <row r="5" spans="2:6" x14ac:dyDescent="0.3">
      <c r="B5" s="171"/>
      <c r="C5" s="163" t="s">
        <v>297</v>
      </c>
      <c r="D5" s="163"/>
      <c r="E5" s="164"/>
      <c r="F5" s="172"/>
    </row>
    <row r="6" spans="2:6" x14ac:dyDescent="0.3">
      <c r="B6" s="171"/>
      <c r="C6" s="165" t="s">
        <v>474</v>
      </c>
      <c r="D6" s="165"/>
      <c r="E6" s="164"/>
      <c r="F6" s="172"/>
    </row>
    <row r="7" spans="2:6" ht="9" customHeight="1" x14ac:dyDescent="0.3">
      <c r="B7" s="171"/>
      <c r="C7" s="165"/>
      <c r="D7" s="165"/>
      <c r="E7" s="164"/>
      <c r="F7" s="172"/>
    </row>
    <row r="8" spans="2:6" ht="34.200000000000003" customHeight="1" x14ac:dyDescent="0.3">
      <c r="B8" s="171"/>
      <c r="C8" s="328" t="s">
        <v>300</v>
      </c>
      <c r="D8" s="328"/>
      <c r="E8" s="328"/>
      <c r="F8" s="172"/>
    </row>
    <row r="9" spans="2:6" ht="6" customHeight="1" x14ac:dyDescent="0.3">
      <c r="B9" s="171"/>
      <c r="C9" s="160"/>
      <c r="D9" s="160"/>
      <c r="E9" s="164"/>
      <c r="F9" s="172"/>
    </row>
    <row r="10" spans="2:6" ht="81.599999999999994" customHeight="1" x14ac:dyDescent="0.3">
      <c r="B10" s="171"/>
      <c r="C10" s="325" t="s">
        <v>387</v>
      </c>
      <c r="D10" s="325"/>
      <c r="E10" s="325"/>
      <c r="F10" s="172"/>
    </row>
    <row r="11" spans="2:6" x14ac:dyDescent="0.3">
      <c r="B11" s="171"/>
      <c r="C11" s="166" t="s">
        <v>298</v>
      </c>
      <c r="D11" s="166"/>
      <c r="E11" s="167"/>
      <c r="F11" s="172"/>
    </row>
    <row r="12" spans="2:6" ht="81" customHeight="1" x14ac:dyDescent="0.3">
      <c r="B12" s="171"/>
      <c r="C12" s="326" t="s">
        <v>415</v>
      </c>
      <c r="D12" s="326"/>
      <c r="E12" s="326"/>
      <c r="F12" s="172"/>
    </row>
    <row r="13" spans="2:6" x14ac:dyDescent="0.3">
      <c r="B13" s="171"/>
      <c r="C13" s="166" t="s">
        <v>416</v>
      </c>
      <c r="D13" s="166"/>
      <c r="E13" s="167"/>
      <c r="F13" s="172"/>
    </row>
    <row r="14" spans="2:6" ht="96.6" customHeight="1" x14ac:dyDescent="0.3">
      <c r="B14" s="171"/>
      <c r="C14" s="329"/>
      <c r="D14" s="329"/>
      <c r="E14" s="329"/>
      <c r="F14" s="172"/>
    </row>
    <row r="15" spans="2:6" x14ac:dyDescent="0.3">
      <c r="B15" s="171"/>
      <c r="C15" s="166" t="s">
        <v>299</v>
      </c>
      <c r="D15" s="166"/>
      <c r="E15" s="167"/>
      <c r="F15" s="172"/>
    </row>
    <row r="16" spans="2:6" ht="34.799999999999997" customHeight="1" x14ac:dyDescent="0.3">
      <c r="B16" s="171"/>
      <c r="C16" s="326" t="s">
        <v>388</v>
      </c>
      <c r="D16" s="326"/>
      <c r="E16" s="326"/>
      <c r="F16" s="172"/>
    </row>
    <row r="17" spans="2:6" ht="30" customHeight="1" x14ac:dyDescent="0.3">
      <c r="B17" s="171"/>
      <c r="C17" s="327" t="s">
        <v>390</v>
      </c>
      <c r="D17" s="327"/>
      <c r="E17" s="327"/>
      <c r="F17" s="172"/>
    </row>
    <row r="18" spans="2:6" ht="9" customHeight="1" thickBot="1" x14ac:dyDescent="0.35">
      <c r="B18" s="173"/>
      <c r="C18" s="174"/>
      <c r="D18" s="174"/>
      <c r="E18" s="174"/>
      <c r="F18" s="175"/>
    </row>
  </sheetData>
  <sheetProtection algorithmName="SHA-512" hashValue="AMcZv7zan3Ha1iA+BCyhuEiClsNeB6n2O55KPFsjSUT2UtvQSA3SKBfBqrwd5qCfOjDxJ9um6qsOw75lBxZIqw==" saltValue="K+dGOvJsUJMLHe09BmG1ZQ==" spinCount="100000" sheet="1" objects="1" scenarios="1"/>
  <mergeCells count="6">
    <mergeCell ref="C10:E10"/>
    <mergeCell ref="C12:E12"/>
    <mergeCell ref="C17:E17"/>
    <mergeCell ref="C16:E16"/>
    <mergeCell ref="C8:E8"/>
    <mergeCell ref="C14:E14"/>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FFE49-20D1-495B-96F5-F108A79CB5A4}">
  <sheetPr>
    <tabColor rgb="FFFFD400"/>
  </sheetPr>
  <dimension ref="B1:P206"/>
  <sheetViews>
    <sheetView workbookViewId="0"/>
  </sheetViews>
  <sheetFormatPr defaultColWidth="8.77734375" defaultRowHeight="14.4" x14ac:dyDescent="0.3"/>
  <cols>
    <col min="1" max="2" width="1.6640625" style="161" customWidth="1"/>
    <col min="3" max="3" width="3.77734375" style="161" customWidth="1"/>
    <col min="4" max="4" width="90.44140625" style="161" customWidth="1"/>
    <col min="5" max="5" width="1.6640625" style="161" customWidth="1"/>
    <col min="6" max="6" width="5.44140625" style="161" customWidth="1"/>
    <col min="7" max="7" width="1.6640625" style="161" customWidth="1"/>
    <col min="8" max="8" width="65.77734375" style="188" customWidth="1"/>
    <col min="9" max="9" width="1.6640625" style="161" customWidth="1"/>
    <col min="10" max="16384" width="8.77734375" style="161"/>
  </cols>
  <sheetData>
    <row r="1" spans="2:16" ht="9" customHeight="1" x14ac:dyDescent="0.3"/>
    <row r="2" spans="2:16" x14ac:dyDescent="0.3">
      <c r="C2" s="163" t="s">
        <v>297</v>
      </c>
      <c r="D2" s="160"/>
      <c r="F2" s="160"/>
    </row>
    <row r="3" spans="2:16" x14ac:dyDescent="0.3">
      <c r="C3" s="165" t="str">
        <f>'Cover page'!C6</f>
        <v>© Future Homes Hub 2024</v>
      </c>
      <c r="D3" s="160"/>
      <c r="F3" s="160"/>
    </row>
    <row r="4" spans="2:16" ht="6" customHeight="1" x14ac:dyDescent="0.3">
      <c r="C4" s="160"/>
      <c r="D4" s="160"/>
      <c r="F4" s="160"/>
    </row>
    <row r="5" spans="2:16" x14ac:dyDescent="0.3">
      <c r="C5" s="142" t="str">
        <f>_xlfn.CONCAT("Version: ",'Cover page'!$D$3)</f>
        <v>Version: FHH-SM-V2a</v>
      </c>
      <c r="D5" s="160"/>
      <c r="F5" s="160"/>
    </row>
    <row r="6" spans="2:16" ht="6" customHeight="1" x14ac:dyDescent="0.3">
      <c r="C6" s="142"/>
      <c r="D6" s="160"/>
      <c r="F6" s="160"/>
    </row>
    <row r="7" spans="2:16" x14ac:dyDescent="0.3">
      <c r="C7" s="142" t="s">
        <v>301</v>
      </c>
      <c r="D7" s="160"/>
      <c r="F7" s="160"/>
    </row>
    <row r="8" spans="2:16" ht="9" customHeight="1" thickBot="1" x14ac:dyDescent="0.35">
      <c r="C8" s="142"/>
      <c r="D8" s="160"/>
      <c r="F8" s="160"/>
    </row>
    <row r="9" spans="2:16" ht="21" customHeight="1" thickBot="1" x14ac:dyDescent="0.35">
      <c r="B9" s="336" t="s">
        <v>305</v>
      </c>
      <c r="C9" s="337"/>
      <c r="D9" s="337"/>
      <c r="E9" s="338"/>
      <c r="F9" s="160"/>
    </row>
    <row r="10" spans="2:16" ht="9" customHeight="1" thickBot="1" x14ac:dyDescent="0.35">
      <c r="C10" s="142"/>
      <c r="D10" s="160"/>
      <c r="F10" s="160"/>
    </row>
    <row r="11" spans="2:16" ht="9" customHeight="1" x14ac:dyDescent="0.3">
      <c r="B11" s="91"/>
      <c r="C11" s="182"/>
      <c r="D11" s="183"/>
      <c r="E11" s="93"/>
      <c r="F11" s="160"/>
    </row>
    <row r="12" spans="2:16" ht="14.4" customHeight="1" x14ac:dyDescent="0.3">
      <c r="B12" s="177"/>
      <c r="C12" s="191" t="s">
        <v>202</v>
      </c>
      <c r="D12" s="176"/>
      <c r="E12" s="178"/>
      <c r="F12" s="160"/>
      <c r="K12" s="239"/>
      <c r="L12" s="239"/>
      <c r="M12" s="239"/>
      <c r="N12" s="239"/>
      <c r="O12" s="239"/>
      <c r="P12" s="239"/>
    </row>
    <row r="13" spans="2:16" ht="28.8" customHeight="1" x14ac:dyDescent="0.3">
      <c r="B13" s="177"/>
      <c r="C13" s="184" t="s">
        <v>296</v>
      </c>
      <c r="D13" s="181" t="s">
        <v>302</v>
      </c>
      <c r="E13" s="178"/>
      <c r="F13" s="160"/>
      <c r="K13" s="240"/>
      <c r="L13" s="240"/>
      <c r="M13" s="240"/>
      <c r="N13" s="240"/>
      <c r="O13" s="240"/>
      <c r="P13" s="240"/>
    </row>
    <row r="14" spans="2:16" x14ac:dyDescent="0.3">
      <c r="B14" s="177"/>
      <c r="C14" s="184" t="s">
        <v>296</v>
      </c>
      <c r="D14" s="181" t="s">
        <v>280</v>
      </c>
      <c r="E14" s="178"/>
      <c r="I14" s="95"/>
      <c r="J14" s="95"/>
      <c r="K14" s="95"/>
      <c r="L14" s="95"/>
      <c r="M14" s="95"/>
      <c r="N14" s="95"/>
      <c r="O14" s="95"/>
      <c r="P14" s="95"/>
    </row>
    <row r="15" spans="2:16" x14ac:dyDescent="0.3">
      <c r="B15" s="177"/>
      <c r="C15" s="184" t="s">
        <v>296</v>
      </c>
      <c r="D15" s="245" t="s">
        <v>424</v>
      </c>
      <c r="E15" s="178"/>
      <c r="I15" s="95"/>
      <c r="J15" s="95"/>
      <c r="K15" s="95"/>
      <c r="L15" s="95"/>
      <c r="M15" s="95"/>
      <c r="N15" s="95"/>
      <c r="O15" s="95"/>
      <c r="P15" s="95"/>
    </row>
    <row r="16" spans="2:16" x14ac:dyDescent="0.3">
      <c r="B16" s="177"/>
      <c r="C16" s="184" t="s">
        <v>296</v>
      </c>
      <c r="D16" s="246" t="s">
        <v>421</v>
      </c>
      <c r="E16" s="178"/>
      <c r="I16" s="95"/>
      <c r="J16" s="95"/>
      <c r="K16" s="95"/>
      <c r="L16" s="95"/>
      <c r="M16" s="95"/>
      <c r="N16" s="95"/>
      <c r="O16" s="95"/>
      <c r="P16" s="95"/>
    </row>
    <row r="17" spans="2:16" x14ac:dyDescent="0.3">
      <c r="B17" s="177"/>
      <c r="C17" s="184" t="s">
        <v>296</v>
      </c>
      <c r="D17" s="181" t="s">
        <v>281</v>
      </c>
      <c r="E17" s="178"/>
      <c r="I17" s="241"/>
      <c r="J17" s="241"/>
      <c r="K17" s="241"/>
      <c r="L17" s="241"/>
      <c r="M17" s="241"/>
      <c r="N17" s="241"/>
      <c r="O17" s="241"/>
      <c r="P17" s="241"/>
    </row>
    <row r="18" spans="2:16" ht="28.8" x14ac:dyDescent="0.3">
      <c r="B18" s="177"/>
      <c r="C18" s="184" t="s">
        <v>296</v>
      </c>
      <c r="D18" s="181" t="s">
        <v>282</v>
      </c>
      <c r="E18" s="178"/>
    </row>
    <row r="19" spans="2:16" ht="14.55" customHeight="1" x14ac:dyDescent="0.3">
      <c r="B19" s="177"/>
      <c r="C19" s="184" t="s">
        <v>296</v>
      </c>
      <c r="D19" s="181" t="s">
        <v>418</v>
      </c>
      <c r="E19" s="178"/>
      <c r="H19" s="334" t="s">
        <v>417</v>
      </c>
    </row>
    <row r="20" spans="2:16" ht="14.55" customHeight="1" x14ac:dyDescent="0.3">
      <c r="B20" s="177"/>
      <c r="C20" s="184" t="s">
        <v>296</v>
      </c>
      <c r="D20" s="246" t="s">
        <v>422</v>
      </c>
      <c r="E20" s="178"/>
      <c r="H20" s="334"/>
    </row>
    <row r="21" spans="2:16" ht="14.55" customHeight="1" x14ac:dyDescent="0.3">
      <c r="B21" s="177"/>
      <c r="C21" s="184" t="s">
        <v>296</v>
      </c>
      <c r="D21" s="245" t="s">
        <v>423</v>
      </c>
      <c r="E21" s="178"/>
      <c r="G21" s="331" t="s">
        <v>414</v>
      </c>
      <c r="H21" s="331"/>
      <c r="I21" s="331"/>
    </row>
    <row r="22" spans="2:16" ht="9" customHeight="1" thickBot="1" x14ac:dyDescent="0.35">
      <c r="B22" s="97"/>
      <c r="C22" s="179"/>
      <c r="D22" s="180"/>
      <c r="E22" s="99"/>
      <c r="F22" s="160"/>
      <c r="G22" s="331"/>
      <c r="H22" s="331"/>
      <c r="I22" s="331"/>
    </row>
    <row r="23" spans="2:16" ht="9" customHeight="1" thickBot="1" x14ac:dyDescent="0.35">
      <c r="C23" s="142"/>
      <c r="D23" s="160"/>
      <c r="F23" s="160"/>
      <c r="G23" s="331"/>
      <c r="H23" s="331"/>
      <c r="I23" s="331"/>
    </row>
    <row r="24" spans="2:16" ht="9" customHeight="1" x14ac:dyDescent="0.3">
      <c r="B24" s="91"/>
      <c r="C24" s="182"/>
      <c r="D24" s="183"/>
      <c r="E24" s="93"/>
      <c r="F24" s="160"/>
      <c r="G24" s="331"/>
      <c r="H24" s="331"/>
      <c r="I24" s="331"/>
    </row>
    <row r="25" spans="2:16" x14ac:dyDescent="0.3">
      <c r="B25" s="177"/>
      <c r="C25" s="191" t="s">
        <v>295</v>
      </c>
      <c r="E25" s="178"/>
      <c r="G25" s="331"/>
      <c r="H25" s="331"/>
      <c r="I25" s="331"/>
    </row>
    <row r="26" spans="2:16" ht="28.8" x14ac:dyDescent="0.3">
      <c r="B26" s="177"/>
      <c r="C26" s="185" t="s">
        <v>393</v>
      </c>
      <c r="D26" s="181" t="s">
        <v>292</v>
      </c>
      <c r="E26" s="178"/>
      <c r="G26" s="331"/>
      <c r="H26" s="331"/>
      <c r="I26" s="331"/>
    </row>
    <row r="27" spans="2:16" ht="29.4" thickBot="1" x14ac:dyDescent="0.35">
      <c r="B27" s="177"/>
      <c r="C27" s="185" t="s">
        <v>394</v>
      </c>
      <c r="D27" s="181" t="s">
        <v>279</v>
      </c>
      <c r="E27" s="178"/>
      <c r="G27" s="332"/>
      <c r="H27" s="332"/>
      <c r="I27" s="332"/>
    </row>
    <row r="28" spans="2:16" x14ac:dyDescent="0.3">
      <c r="B28" s="177"/>
      <c r="C28" s="185" t="s">
        <v>395</v>
      </c>
      <c r="D28" s="181" t="s">
        <v>306</v>
      </c>
      <c r="E28" s="178"/>
      <c r="G28" s="226"/>
      <c r="H28" s="227" t="s">
        <v>412</v>
      </c>
      <c r="I28" s="228"/>
    </row>
    <row r="29" spans="2:16" ht="28.8" x14ac:dyDescent="0.3">
      <c r="B29" s="177"/>
      <c r="C29" s="185" t="s">
        <v>396</v>
      </c>
      <c r="D29" s="181" t="s">
        <v>284</v>
      </c>
      <c r="E29" s="178"/>
      <c r="G29" s="221"/>
      <c r="H29" s="181" t="s">
        <v>426</v>
      </c>
      <c r="I29" s="224"/>
    </row>
    <row r="30" spans="2:16" x14ac:dyDescent="0.3">
      <c r="B30" s="177"/>
      <c r="C30" s="185" t="s">
        <v>397</v>
      </c>
      <c r="D30" s="181" t="s">
        <v>283</v>
      </c>
      <c r="E30" s="178"/>
      <c r="G30" s="221"/>
      <c r="H30" s="330" t="s">
        <v>413</v>
      </c>
      <c r="I30" s="224"/>
    </row>
    <row r="31" spans="2:16" ht="28.8" x14ac:dyDescent="0.3">
      <c r="B31" s="177"/>
      <c r="C31" s="185" t="s">
        <v>398</v>
      </c>
      <c r="D31" s="181" t="s">
        <v>318</v>
      </c>
      <c r="E31" s="178"/>
      <c r="G31" s="221"/>
      <c r="H31" s="330"/>
      <c r="I31" s="224"/>
    </row>
    <row r="32" spans="2:16" x14ac:dyDescent="0.3">
      <c r="B32" s="177"/>
      <c r="C32" s="185" t="s">
        <v>399</v>
      </c>
      <c r="D32" s="181" t="s">
        <v>293</v>
      </c>
      <c r="E32" s="178"/>
      <c r="G32" s="221"/>
      <c r="H32" s="330"/>
      <c r="I32" s="224"/>
    </row>
    <row r="33" spans="2:9" ht="30.6" customHeight="1" thickBot="1" x14ac:dyDescent="0.35">
      <c r="B33" s="97"/>
      <c r="C33" s="189" t="s">
        <v>400</v>
      </c>
      <c r="D33" s="247" t="s">
        <v>303</v>
      </c>
      <c r="E33" s="99"/>
      <c r="G33" s="222"/>
      <c r="H33" s="340"/>
      <c r="I33" s="225"/>
    </row>
    <row r="34" spans="2:9" ht="9" customHeight="1" thickBot="1" x14ac:dyDescent="0.35">
      <c r="C34" s="142"/>
      <c r="D34" s="160"/>
      <c r="F34" s="160"/>
    </row>
    <row r="35" spans="2:9" ht="9" customHeight="1" thickBot="1" x14ac:dyDescent="0.35">
      <c r="B35" s="91"/>
      <c r="C35" s="182"/>
      <c r="D35" s="183"/>
      <c r="E35" s="93"/>
      <c r="F35" s="160"/>
    </row>
    <row r="36" spans="2:9" x14ac:dyDescent="0.3">
      <c r="B36" s="177"/>
      <c r="C36" s="191" t="s">
        <v>386</v>
      </c>
      <c r="E36" s="178"/>
      <c r="G36" s="226"/>
      <c r="H36" s="227" t="s">
        <v>336</v>
      </c>
      <c r="I36" s="228"/>
    </row>
    <row r="37" spans="2:9" ht="6" customHeight="1" x14ac:dyDescent="0.3">
      <c r="B37" s="177"/>
      <c r="C37" s="176"/>
      <c r="E37" s="178"/>
      <c r="G37" s="221"/>
      <c r="I37" s="224"/>
    </row>
    <row r="38" spans="2:9" ht="14.55" customHeight="1" x14ac:dyDescent="0.3">
      <c r="B38" s="177"/>
      <c r="D38" s="187" t="s">
        <v>311</v>
      </c>
      <c r="E38" s="178"/>
      <c r="G38" s="221"/>
      <c r="H38" s="330" t="s">
        <v>337</v>
      </c>
      <c r="I38" s="224"/>
    </row>
    <row r="39" spans="2:9" x14ac:dyDescent="0.3">
      <c r="B39" s="177"/>
      <c r="D39" s="188" t="s">
        <v>405</v>
      </c>
      <c r="E39" s="178"/>
      <c r="G39" s="221"/>
      <c r="H39" s="330"/>
      <c r="I39" s="224"/>
    </row>
    <row r="40" spans="2:9" ht="6" customHeight="1" x14ac:dyDescent="0.3">
      <c r="B40" s="177"/>
      <c r="D40" s="188"/>
      <c r="E40" s="178"/>
      <c r="G40" s="221"/>
      <c r="H40" s="330"/>
      <c r="I40" s="224"/>
    </row>
    <row r="41" spans="2:9" ht="18" customHeight="1" x14ac:dyDescent="0.3">
      <c r="B41" s="177"/>
      <c r="C41" s="185">
        <v>1</v>
      </c>
      <c r="D41" s="181" t="s">
        <v>411</v>
      </c>
      <c r="E41" s="178"/>
      <c r="G41" s="221"/>
      <c r="H41" s="330"/>
      <c r="I41" s="224"/>
    </row>
    <row r="42" spans="2:9" ht="18" customHeight="1" x14ac:dyDescent="0.3">
      <c r="B42" s="177"/>
      <c r="C42" s="185">
        <f>C41+1</f>
        <v>2</v>
      </c>
      <c r="D42" s="181" t="s">
        <v>309</v>
      </c>
      <c r="E42" s="178"/>
      <c r="G42" s="221"/>
      <c r="H42" s="181"/>
      <c r="I42" s="224"/>
    </row>
    <row r="43" spans="2:9" ht="18" customHeight="1" x14ac:dyDescent="0.3">
      <c r="B43" s="177"/>
      <c r="C43" s="185">
        <f t="shared" ref="C43:C46" si="0">C42+1</f>
        <v>3</v>
      </c>
      <c r="D43" s="181" t="s">
        <v>320</v>
      </c>
      <c r="E43" s="178"/>
      <c r="G43" s="221"/>
      <c r="I43" s="224"/>
    </row>
    <row r="44" spans="2:9" ht="30" customHeight="1" x14ac:dyDescent="0.3">
      <c r="B44" s="177"/>
      <c r="C44" s="185">
        <f t="shared" si="0"/>
        <v>4</v>
      </c>
      <c r="D44" s="181" t="s">
        <v>352</v>
      </c>
      <c r="E44" s="178"/>
      <c r="G44" s="221"/>
      <c r="I44" s="224"/>
    </row>
    <row r="45" spans="2:9" ht="60" customHeight="1" x14ac:dyDescent="0.3">
      <c r="B45" s="177"/>
      <c r="C45" s="185">
        <f t="shared" si="0"/>
        <v>5</v>
      </c>
      <c r="D45" s="186" t="s">
        <v>312</v>
      </c>
      <c r="E45" s="178"/>
      <c r="G45" s="221"/>
      <c r="I45" s="224"/>
    </row>
    <row r="46" spans="2:9" ht="30" customHeight="1" thickBot="1" x14ac:dyDescent="0.35">
      <c r="B46" s="177"/>
      <c r="C46" s="185">
        <f t="shared" si="0"/>
        <v>6</v>
      </c>
      <c r="D46" s="186" t="s">
        <v>307</v>
      </c>
      <c r="E46" s="178"/>
      <c r="G46" s="222"/>
      <c r="H46" s="223" t="s">
        <v>427</v>
      </c>
      <c r="I46" s="225"/>
    </row>
    <row r="47" spans="2:9" ht="30" customHeight="1" thickBot="1" x14ac:dyDescent="0.35">
      <c r="B47" s="177"/>
      <c r="C47" s="339">
        <f>C46+1</f>
        <v>7</v>
      </c>
      <c r="D47" s="333" t="s">
        <v>383</v>
      </c>
      <c r="E47" s="178"/>
    </row>
    <row r="48" spans="2:9" ht="15" customHeight="1" x14ac:dyDescent="0.3">
      <c r="B48" s="177"/>
      <c r="C48" s="339"/>
      <c r="D48" s="333"/>
      <c r="E48" s="178"/>
      <c r="G48" s="226"/>
      <c r="H48" s="227" t="s">
        <v>338</v>
      </c>
      <c r="I48" s="228"/>
    </row>
    <row r="49" spans="2:9" ht="30" customHeight="1" x14ac:dyDescent="0.3">
      <c r="B49" s="177"/>
      <c r="C49" s="185">
        <f>C47+1</f>
        <v>8</v>
      </c>
      <c r="D49" s="186" t="s">
        <v>308</v>
      </c>
      <c r="E49" s="178"/>
      <c r="G49" s="221"/>
      <c r="H49" s="181" t="s">
        <v>339</v>
      </c>
      <c r="I49" s="224"/>
    </row>
    <row r="50" spans="2:9" ht="60.6" customHeight="1" x14ac:dyDescent="0.3">
      <c r="B50" s="177"/>
      <c r="C50" s="185">
        <f>C49+1</f>
        <v>9</v>
      </c>
      <c r="D50" s="186" t="s">
        <v>349</v>
      </c>
      <c r="E50" s="178"/>
      <c r="G50" s="221"/>
      <c r="H50" s="161"/>
      <c r="I50" s="224"/>
    </row>
    <row r="51" spans="2:9" ht="72" customHeight="1" thickBot="1" x14ac:dyDescent="0.35">
      <c r="B51" s="177"/>
      <c r="C51" s="185">
        <f>C50+1</f>
        <v>10</v>
      </c>
      <c r="D51" s="333" t="s">
        <v>355</v>
      </c>
      <c r="E51" s="178"/>
      <c r="G51" s="222"/>
      <c r="H51" s="229"/>
      <c r="I51" s="225"/>
    </row>
    <row r="52" spans="2:9" ht="16.2" customHeight="1" thickBot="1" x14ac:dyDescent="0.35">
      <c r="B52" s="177"/>
      <c r="C52" s="185"/>
      <c r="D52" s="333"/>
      <c r="E52" s="178"/>
    </row>
    <row r="53" spans="2:9" ht="14.55" customHeight="1" x14ac:dyDescent="0.3">
      <c r="B53" s="177"/>
      <c r="D53" s="333"/>
      <c r="E53" s="178"/>
      <c r="G53" s="226"/>
      <c r="H53" s="227" t="s">
        <v>340</v>
      </c>
      <c r="I53" s="228"/>
    </row>
    <row r="54" spans="2:9" ht="30" customHeight="1" x14ac:dyDescent="0.3">
      <c r="B54" s="177"/>
      <c r="C54" s="185">
        <v>11</v>
      </c>
      <c r="D54" s="181" t="s">
        <v>419</v>
      </c>
      <c r="E54" s="178"/>
      <c r="G54" s="221"/>
      <c r="H54" s="330" t="s">
        <v>351</v>
      </c>
      <c r="I54" s="224"/>
    </row>
    <row r="55" spans="2:9" ht="87" customHeight="1" x14ac:dyDescent="0.3">
      <c r="B55" s="177"/>
      <c r="C55" s="185">
        <f>C54+1</f>
        <v>12</v>
      </c>
      <c r="D55" s="186" t="s">
        <v>420</v>
      </c>
      <c r="E55" s="178"/>
      <c r="G55" s="221"/>
      <c r="H55" s="330"/>
      <c r="I55" s="224"/>
    </row>
    <row r="56" spans="2:9" ht="32.4" customHeight="1" x14ac:dyDescent="0.3">
      <c r="B56" s="177"/>
      <c r="C56" s="185">
        <f>C55+1</f>
        <v>13</v>
      </c>
      <c r="D56" s="230" t="s">
        <v>310</v>
      </c>
      <c r="E56" s="178"/>
      <c r="G56" s="221"/>
      <c r="H56" s="161"/>
      <c r="I56" s="224"/>
    </row>
    <row r="57" spans="2:9" ht="33" customHeight="1" x14ac:dyDescent="0.3">
      <c r="B57" s="177"/>
      <c r="C57" s="185">
        <f>C56+1</f>
        <v>14</v>
      </c>
      <c r="D57" s="186" t="s">
        <v>361</v>
      </c>
      <c r="E57" s="178"/>
      <c r="G57" s="221"/>
      <c r="I57" s="224"/>
    </row>
    <row r="58" spans="2:9" ht="60" customHeight="1" thickBot="1" x14ac:dyDescent="0.35">
      <c r="B58" s="177"/>
      <c r="C58" s="185">
        <f>C57+1</f>
        <v>15</v>
      </c>
      <c r="D58" s="186" t="s">
        <v>360</v>
      </c>
      <c r="E58" s="178"/>
      <c r="G58" s="222"/>
      <c r="H58" s="229"/>
      <c r="I58" s="225"/>
    </row>
    <row r="59" spans="2:9" ht="19.2" customHeight="1" thickBot="1" x14ac:dyDescent="0.35">
      <c r="B59" s="177"/>
      <c r="C59" s="185">
        <f>C58+1</f>
        <v>16</v>
      </c>
      <c r="D59" s="333" t="s">
        <v>429</v>
      </c>
      <c r="E59" s="178"/>
    </row>
    <row r="60" spans="2:9" ht="14.55" customHeight="1" x14ac:dyDescent="0.3">
      <c r="B60" s="177"/>
      <c r="C60" s="185"/>
      <c r="D60" s="333"/>
      <c r="E60" s="178"/>
      <c r="G60" s="226"/>
      <c r="H60" s="227" t="s">
        <v>342</v>
      </c>
      <c r="I60" s="228"/>
    </row>
    <row r="61" spans="2:9" ht="31.8" customHeight="1" x14ac:dyDescent="0.3">
      <c r="B61" s="177"/>
      <c r="C61" s="185">
        <f>C59+1</f>
        <v>17</v>
      </c>
      <c r="D61" s="186" t="s">
        <v>313</v>
      </c>
      <c r="E61" s="178"/>
      <c r="G61" s="221"/>
      <c r="H61" s="330" t="s">
        <v>428</v>
      </c>
      <c r="I61" s="224"/>
    </row>
    <row r="62" spans="2:9" ht="19.8" customHeight="1" x14ac:dyDescent="0.3">
      <c r="B62" s="177"/>
      <c r="C62" s="185">
        <f>C61+1</f>
        <v>18</v>
      </c>
      <c r="D62" s="238" t="s">
        <v>314</v>
      </c>
      <c r="E62" s="178"/>
      <c r="G62" s="221"/>
      <c r="H62" s="330"/>
      <c r="I62" s="224"/>
    </row>
    <row r="63" spans="2:9" ht="61.2" customHeight="1" x14ac:dyDescent="0.3">
      <c r="B63" s="177"/>
      <c r="C63" s="185">
        <f>C62+1</f>
        <v>19</v>
      </c>
      <c r="D63" s="186" t="s">
        <v>430</v>
      </c>
      <c r="E63" s="178"/>
      <c r="G63" s="221"/>
      <c r="H63" s="330"/>
      <c r="I63" s="224"/>
    </row>
    <row r="64" spans="2:9" ht="45.6" customHeight="1" x14ac:dyDescent="0.3">
      <c r="B64" s="177"/>
      <c r="C64" s="185" t="s">
        <v>431</v>
      </c>
      <c r="D64" s="186" t="s">
        <v>432</v>
      </c>
      <c r="E64" s="178"/>
      <c r="G64" s="221"/>
      <c r="H64" s="181"/>
      <c r="I64" s="224"/>
    </row>
    <row r="65" spans="2:9" ht="46.8" customHeight="1" x14ac:dyDescent="0.3">
      <c r="B65" s="177"/>
      <c r="C65" s="185">
        <f>C63+1</f>
        <v>20</v>
      </c>
      <c r="D65" s="186" t="s">
        <v>315</v>
      </c>
      <c r="E65" s="178"/>
      <c r="G65" s="221"/>
      <c r="H65" s="161"/>
      <c r="I65" s="224"/>
    </row>
    <row r="66" spans="2:9" ht="31.2" customHeight="1" x14ac:dyDescent="0.3">
      <c r="B66" s="177"/>
      <c r="C66" s="185">
        <f>C65+1</f>
        <v>21</v>
      </c>
      <c r="D66" s="186" t="s">
        <v>408</v>
      </c>
      <c r="E66" s="178"/>
      <c r="G66" s="221"/>
      <c r="H66" s="161"/>
      <c r="I66" s="224"/>
    </row>
    <row r="67" spans="2:9" ht="60.6" customHeight="1" thickBot="1" x14ac:dyDescent="0.35">
      <c r="B67" s="177"/>
      <c r="C67" s="185">
        <f t="shared" ref="C67:C68" si="1">C66+1</f>
        <v>22</v>
      </c>
      <c r="D67" s="186" t="s">
        <v>353</v>
      </c>
      <c r="E67" s="178"/>
      <c r="G67" s="222"/>
      <c r="H67" s="229"/>
      <c r="I67" s="225"/>
    </row>
    <row r="68" spans="2:9" ht="14.55" customHeight="1" thickBot="1" x14ac:dyDescent="0.35">
      <c r="B68" s="177"/>
      <c r="C68" s="185">
        <f t="shared" si="1"/>
        <v>23</v>
      </c>
      <c r="D68" s="333" t="s">
        <v>373</v>
      </c>
      <c r="E68" s="178"/>
      <c r="H68" s="161"/>
    </row>
    <row r="69" spans="2:9" ht="14.55" customHeight="1" x14ac:dyDescent="0.3">
      <c r="B69" s="177"/>
      <c r="C69" s="185"/>
      <c r="D69" s="333"/>
      <c r="E69" s="178"/>
      <c r="G69" s="226"/>
      <c r="H69" s="227" t="s">
        <v>343</v>
      </c>
      <c r="I69" s="228"/>
    </row>
    <row r="70" spans="2:9" ht="33" customHeight="1" x14ac:dyDescent="0.3">
      <c r="B70" s="177"/>
      <c r="C70" s="185"/>
      <c r="D70" s="333"/>
      <c r="E70" s="178"/>
      <c r="G70" s="221"/>
      <c r="H70" s="232" t="s">
        <v>356</v>
      </c>
      <c r="I70" s="224"/>
    </row>
    <row r="71" spans="2:9" ht="18" customHeight="1" x14ac:dyDescent="0.3">
      <c r="B71" s="177"/>
      <c r="C71" s="185">
        <f>C68+1</f>
        <v>24</v>
      </c>
      <c r="D71" s="186" t="s">
        <v>354</v>
      </c>
      <c r="E71" s="178"/>
      <c r="G71" s="221"/>
      <c r="H71" s="181"/>
      <c r="I71" s="224"/>
    </row>
    <row r="72" spans="2:9" ht="45.6" customHeight="1" x14ac:dyDescent="0.3">
      <c r="B72" s="177"/>
      <c r="C72" s="185">
        <f>C71+1</f>
        <v>25</v>
      </c>
      <c r="D72" s="186" t="s">
        <v>484</v>
      </c>
      <c r="E72" s="178"/>
      <c r="G72" s="221"/>
      <c r="H72" s="181"/>
      <c r="I72" s="224"/>
    </row>
    <row r="73" spans="2:9" ht="18" customHeight="1" x14ac:dyDescent="0.3">
      <c r="B73" s="177"/>
      <c r="C73" s="185">
        <f>C72+1</f>
        <v>26</v>
      </c>
      <c r="D73" s="186" t="s">
        <v>316</v>
      </c>
      <c r="E73" s="178"/>
      <c r="G73" s="221"/>
      <c r="H73" s="161"/>
      <c r="I73" s="224"/>
    </row>
    <row r="74" spans="2:9" ht="16.2" customHeight="1" x14ac:dyDescent="0.3">
      <c r="B74" s="177"/>
      <c r="C74" s="185">
        <f>C73+1</f>
        <v>27</v>
      </c>
      <c r="D74" s="186" t="s">
        <v>456</v>
      </c>
      <c r="E74" s="178"/>
      <c r="G74" s="221"/>
      <c r="I74" s="224"/>
    </row>
    <row r="75" spans="2:9" ht="61.2" customHeight="1" x14ac:dyDescent="0.3">
      <c r="B75" s="177"/>
      <c r="C75" s="185">
        <f>C74+1</f>
        <v>28</v>
      </c>
      <c r="D75" s="186" t="s">
        <v>406</v>
      </c>
      <c r="E75" s="178"/>
      <c r="G75" s="221"/>
      <c r="H75" s="161"/>
      <c r="I75" s="224"/>
    </row>
    <row r="76" spans="2:9" ht="46.2" customHeight="1" x14ac:dyDescent="0.3">
      <c r="B76" s="177"/>
      <c r="C76" s="185">
        <f>C75+1</f>
        <v>29</v>
      </c>
      <c r="D76" s="333" t="s">
        <v>433</v>
      </c>
      <c r="E76" s="178"/>
      <c r="G76" s="221"/>
      <c r="I76" s="224"/>
    </row>
    <row r="77" spans="2:9" ht="17.399999999999999" customHeight="1" x14ac:dyDescent="0.3">
      <c r="B77" s="177"/>
      <c r="C77" s="185"/>
      <c r="D77" s="333"/>
      <c r="E77" s="178"/>
      <c r="G77" s="221"/>
      <c r="H77" s="325" t="s">
        <v>457</v>
      </c>
      <c r="I77" s="224"/>
    </row>
    <row r="78" spans="2:9" ht="46.8" customHeight="1" x14ac:dyDescent="0.3">
      <c r="B78" s="177"/>
      <c r="C78" s="185">
        <f>C76+1</f>
        <v>30</v>
      </c>
      <c r="D78" s="186" t="s">
        <v>425</v>
      </c>
      <c r="E78" s="178"/>
      <c r="G78" s="221"/>
      <c r="H78" s="325"/>
      <c r="I78" s="224"/>
    </row>
    <row r="79" spans="2:9" ht="31.8" customHeight="1" x14ac:dyDescent="0.3">
      <c r="B79" s="177"/>
      <c r="C79" s="185">
        <f>C78+1</f>
        <v>31</v>
      </c>
      <c r="D79" s="186" t="s">
        <v>319</v>
      </c>
      <c r="E79" s="178"/>
      <c r="G79" s="221"/>
      <c r="H79" s="325"/>
      <c r="I79" s="224"/>
    </row>
    <row r="80" spans="2:9" ht="43.2" customHeight="1" thickBot="1" x14ac:dyDescent="0.35">
      <c r="B80" s="177"/>
      <c r="C80" s="185">
        <f>C79+1</f>
        <v>32</v>
      </c>
      <c r="D80" s="333" t="s">
        <v>407</v>
      </c>
      <c r="E80" s="178"/>
      <c r="G80" s="222"/>
      <c r="H80" s="335"/>
      <c r="I80" s="225"/>
    </row>
    <row r="81" spans="2:9" ht="18" customHeight="1" thickBot="1" x14ac:dyDescent="0.35">
      <c r="B81" s="177"/>
      <c r="C81" s="185"/>
      <c r="D81" s="333"/>
      <c r="E81" s="178"/>
    </row>
    <row r="82" spans="2:9" ht="14.55" customHeight="1" x14ac:dyDescent="0.3">
      <c r="B82" s="177"/>
      <c r="C82" s="185">
        <f>C80+1</f>
        <v>33</v>
      </c>
      <c r="D82" s="330" t="s">
        <v>317</v>
      </c>
      <c r="E82" s="178"/>
      <c r="G82" s="226"/>
      <c r="H82" s="227" t="s">
        <v>345</v>
      </c>
      <c r="I82" s="228"/>
    </row>
    <row r="83" spans="2:9" ht="17.399999999999999" customHeight="1" x14ac:dyDescent="0.3">
      <c r="B83" s="177"/>
      <c r="D83" s="330"/>
      <c r="E83" s="178"/>
      <c r="G83" s="221"/>
      <c r="H83" s="330" t="s">
        <v>364</v>
      </c>
      <c r="I83" s="224"/>
    </row>
    <row r="84" spans="2:9" ht="18" customHeight="1" x14ac:dyDescent="0.3">
      <c r="B84" s="177"/>
      <c r="C84" s="185">
        <f>C82+1</f>
        <v>34</v>
      </c>
      <c r="D84" s="181" t="s">
        <v>283</v>
      </c>
      <c r="E84" s="178"/>
      <c r="G84" s="221"/>
      <c r="H84" s="330"/>
      <c r="I84" s="224"/>
    </row>
    <row r="85" spans="2:9" ht="17.399999999999999" customHeight="1" x14ac:dyDescent="0.3">
      <c r="B85" s="177"/>
      <c r="C85" s="185">
        <f>C84+1</f>
        <v>35</v>
      </c>
      <c r="D85" s="188" t="s">
        <v>458</v>
      </c>
      <c r="E85" s="178"/>
      <c r="G85" s="221"/>
      <c r="H85" s="232"/>
      <c r="I85" s="224"/>
    </row>
    <row r="86" spans="2:9" ht="30.6" customHeight="1" x14ac:dyDescent="0.3">
      <c r="B86" s="177"/>
      <c r="C86" s="185">
        <f>C85+1</f>
        <v>36</v>
      </c>
      <c r="D86" s="181" t="s">
        <v>341</v>
      </c>
      <c r="E86" s="178"/>
      <c r="G86" s="221"/>
      <c r="H86" s="232"/>
      <c r="I86" s="224"/>
    </row>
    <row r="87" spans="2:9" x14ac:dyDescent="0.3">
      <c r="B87" s="177"/>
      <c r="C87" s="185">
        <f>C86+1</f>
        <v>37</v>
      </c>
      <c r="D87" s="181" t="s">
        <v>293</v>
      </c>
      <c r="E87" s="178"/>
      <c r="G87" s="221"/>
      <c r="H87" s="186"/>
      <c r="I87" s="224"/>
    </row>
    <row r="88" spans="2:9" ht="6" customHeight="1" thickBot="1" x14ac:dyDescent="0.35">
      <c r="B88" s="97"/>
      <c r="C88" s="189"/>
      <c r="D88" s="190"/>
      <c r="E88" s="99"/>
      <c r="G88" s="221"/>
      <c r="I88" s="224"/>
    </row>
    <row r="89" spans="2:9" x14ac:dyDescent="0.3">
      <c r="C89" s="185"/>
      <c r="D89" s="181"/>
      <c r="G89" s="221"/>
      <c r="H89" s="161"/>
      <c r="I89" s="224"/>
    </row>
    <row r="90" spans="2:9" ht="15" thickBot="1" x14ac:dyDescent="0.35">
      <c r="C90" s="185"/>
      <c r="G90" s="222"/>
      <c r="H90" s="233"/>
      <c r="I90" s="225"/>
    </row>
    <row r="91" spans="2:9" ht="15" thickBot="1" x14ac:dyDescent="0.35">
      <c r="C91" s="185"/>
      <c r="H91" s="161"/>
    </row>
    <row r="92" spans="2:9" x14ac:dyDescent="0.3">
      <c r="C92" s="185"/>
      <c r="D92" s="186"/>
      <c r="G92" s="226"/>
      <c r="H92" s="227" t="s">
        <v>359</v>
      </c>
      <c r="I92" s="228"/>
    </row>
    <row r="93" spans="2:9" ht="14.55" customHeight="1" x14ac:dyDescent="0.3">
      <c r="C93" s="185"/>
      <c r="D93" s="186"/>
      <c r="G93" s="221"/>
      <c r="H93" s="330" t="s">
        <v>365</v>
      </c>
      <c r="I93" s="224"/>
    </row>
    <row r="94" spans="2:9" ht="19.8" customHeight="1" x14ac:dyDescent="0.3">
      <c r="C94" s="185"/>
      <c r="D94" s="186"/>
      <c r="G94" s="221"/>
      <c r="H94" s="330"/>
      <c r="I94" s="224"/>
    </row>
    <row r="95" spans="2:9" x14ac:dyDescent="0.3">
      <c r="C95" s="185"/>
      <c r="D95" s="186"/>
      <c r="G95" s="221"/>
      <c r="H95" s="232"/>
      <c r="I95" s="224"/>
    </row>
    <row r="96" spans="2:9" x14ac:dyDescent="0.3">
      <c r="C96" s="185"/>
      <c r="D96" s="186"/>
      <c r="G96" s="221"/>
      <c r="H96" s="232"/>
      <c r="I96" s="224"/>
    </row>
    <row r="97" spans="3:9" ht="17.55" customHeight="1" x14ac:dyDescent="0.3">
      <c r="C97" s="185"/>
      <c r="D97" s="186"/>
      <c r="G97" s="221"/>
      <c r="H97" s="186"/>
      <c r="I97" s="224"/>
    </row>
    <row r="98" spans="3:9" x14ac:dyDescent="0.3">
      <c r="C98" s="185"/>
      <c r="D98" s="186"/>
      <c r="G98" s="221"/>
      <c r="I98" s="224"/>
    </row>
    <row r="99" spans="3:9" x14ac:dyDescent="0.3">
      <c r="C99" s="185"/>
      <c r="D99" s="186"/>
      <c r="G99" s="221"/>
      <c r="H99" s="161"/>
      <c r="I99" s="224"/>
    </row>
    <row r="100" spans="3:9" ht="18.600000000000001" customHeight="1" thickBot="1" x14ac:dyDescent="0.35">
      <c r="C100" s="185"/>
      <c r="G100" s="222"/>
      <c r="H100" s="233"/>
      <c r="I100" s="225"/>
    </row>
    <row r="101" spans="3:9" ht="15" thickBot="1" x14ac:dyDescent="0.35">
      <c r="C101" s="185"/>
      <c r="D101" s="186"/>
      <c r="H101" s="161"/>
    </row>
    <row r="102" spans="3:9" x14ac:dyDescent="0.3">
      <c r="C102" s="185"/>
      <c r="D102" s="186"/>
      <c r="G102" s="226"/>
      <c r="H102" s="227" t="s">
        <v>362</v>
      </c>
      <c r="I102" s="228"/>
    </row>
    <row r="103" spans="3:9" ht="72" x14ac:dyDescent="0.3">
      <c r="G103" s="221"/>
      <c r="H103" s="232" t="s">
        <v>357</v>
      </c>
      <c r="I103" s="224"/>
    </row>
    <row r="104" spans="3:9" x14ac:dyDescent="0.3">
      <c r="G104" s="221"/>
      <c r="I104" s="224"/>
    </row>
    <row r="105" spans="3:9" x14ac:dyDescent="0.3">
      <c r="G105" s="221"/>
      <c r="H105" s="181"/>
      <c r="I105" s="224"/>
    </row>
    <row r="106" spans="3:9" x14ac:dyDescent="0.3">
      <c r="G106" s="221"/>
      <c r="I106" s="224"/>
    </row>
    <row r="107" spans="3:9" x14ac:dyDescent="0.3">
      <c r="G107" s="221"/>
      <c r="I107" s="224"/>
    </row>
    <row r="108" spans="3:9" x14ac:dyDescent="0.3">
      <c r="G108" s="221"/>
      <c r="I108" s="224"/>
    </row>
    <row r="109" spans="3:9" x14ac:dyDescent="0.3">
      <c r="G109" s="221"/>
      <c r="I109" s="224"/>
    </row>
    <row r="110" spans="3:9" x14ac:dyDescent="0.3">
      <c r="G110" s="221"/>
      <c r="I110" s="224"/>
    </row>
    <row r="111" spans="3:9" x14ac:dyDescent="0.3">
      <c r="G111" s="221"/>
      <c r="I111" s="224"/>
    </row>
    <row r="112" spans="3:9" x14ac:dyDescent="0.3">
      <c r="G112" s="221"/>
      <c r="I112" s="224"/>
    </row>
    <row r="113" spans="7:9" ht="7.8" customHeight="1" x14ac:dyDescent="0.3">
      <c r="G113" s="221"/>
      <c r="I113" s="224"/>
    </row>
    <row r="114" spans="7:9" ht="28.8" x14ac:dyDescent="0.3">
      <c r="G114" s="221"/>
      <c r="H114" s="186" t="s">
        <v>358</v>
      </c>
      <c r="I114" s="224"/>
    </row>
    <row r="115" spans="7:9" ht="72" x14ac:dyDescent="0.3">
      <c r="G115" s="221"/>
      <c r="H115" s="186" t="s">
        <v>384</v>
      </c>
      <c r="I115" s="224"/>
    </row>
    <row r="116" spans="7:9" ht="48.6" customHeight="1" thickBot="1" x14ac:dyDescent="0.35">
      <c r="G116" s="222"/>
      <c r="H116" s="233" t="s">
        <v>409</v>
      </c>
      <c r="I116" s="225"/>
    </row>
    <row r="117" spans="7:9" ht="15" thickBot="1" x14ac:dyDescent="0.35"/>
    <row r="118" spans="7:9" x14ac:dyDescent="0.3">
      <c r="G118" s="226"/>
      <c r="H118" s="227" t="s">
        <v>363</v>
      </c>
      <c r="I118" s="228"/>
    </row>
    <row r="119" spans="7:9" x14ac:dyDescent="0.3">
      <c r="G119" s="221"/>
      <c r="H119" s="231" t="s">
        <v>366</v>
      </c>
      <c r="I119" s="224"/>
    </row>
    <row r="120" spans="7:9" ht="43.2" x14ac:dyDescent="0.3">
      <c r="G120" s="221"/>
      <c r="H120" s="230" t="s">
        <v>367</v>
      </c>
      <c r="I120" s="224"/>
    </row>
    <row r="121" spans="7:9" ht="33" customHeight="1" thickBot="1" x14ac:dyDescent="0.35">
      <c r="G121" s="222"/>
      <c r="H121" s="234" t="s">
        <v>368</v>
      </c>
      <c r="I121" s="225"/>
    </row>
    <row r="122" spans="7:9" ht="15" thickBot="1" x14ac:dyDescent="0.35"/>
    <row r="123" spans="7:9" x14ac:dyDescent="0.3">
      <c r="G123" s="226"/>
      <c r="H123" s="227" t="s">
        <v>369</v>
      </c>
      <c r="I123" s="228"/>
    </row>
    <row r="124" spans="7:9" x14ac:dyDescent="0.3">
      <c r="G124" s="221"/>
      <c r="H124" s="231" t="s">
        <v>370</v>
      </c>
      <c r="I124" s="224"/>
    </row>
    <row r="125" spans="7:9" ht="49.2" customHeight="1" thickBot="1" x14ac:dyDescent="0.35">
      <c r="G125" s="222"/>
      <c r="H125" s="234" t="s">
        <v>371</v>
      </c>
      <c r="I125" s="225"/>
    </row>
    <row r="126" spans="7:9" ht="15" thickBot="1" x14ac:dyDescent="0.35"/>
    <row r="127" spans="7:9" x14ac:dyDescent="0.3">
      <c r="G127" s="226"/>
      <c r="H127" s="227" t="s">
        <v>372</v>
      </c>
      <c r="I127" s="228"/>
    </row>
    <row r="128" spans="7:9" x14ac:dyDescent="0.3">
      <c r="G128" s="221"/>
      <c r="H128" s="231" t="s">
        <v>374</v>
      </c>
      <c r="I128" s="224"/>
    </row>
    <row r="129" spans="7:9" x14ac:dyDescent="0.3">
      <c r="G129" s="221"/>
      <c r="H129" s="230"/>
      <c r="I129" s="224"/>
    </row>
    <row r="130" spans="7:9" x14ac:dyDescent="0.3">
      <c r="G130" s="221"/>
      <c r="H130" s="230"/>
      <c r="I130" s="224"/>
    </row>
    <row r="131" spans="7:9" x14ac:dyDescent="0.3">
      <c r="G131" s="221"/>
      <c r="H131" s="230"/>
      <c r="I131" s="224"/>
    </row>
    <row r="132" spans="7:9" x14ac:dyDescent="0.3">
      <c r="G132" s="221"/>
      <c r="H132" s="230"/>
      <c r="I132" s="224"/>
    </row>
    <row r="133" spans="7:9" x14ac:dyDescent="0.3">
      <c r="G133" s="221"/>
      <c r="H133" s="230"/>
      <c r="I133" s="224"/>
    </row>
    <row r="134" spans="7:9" x14ac:dyDescent="0.3">
      <c r="G134" s="221"/>
      <c r="H134" s="230"/>
      <c r="I134" s="224"/>
    </row>
    <row r="135" spans="7:9" x14ac:dyDescent="0.3">
      <c r="G135" s="221"/>
      <c r="H135" s="230"/>
      <c r="I135" s="224"/>
    </row>
    <row r="136" spans="7:9" x14ac:dyDescent="0.3">
      <c r="G136" s="221"/>
      <c r="H136" s="230"/>
      <c r="I136" s="224"/>
    </row>
    <row r="137" spans="7:9" x14ac:dyDescent="0.3">
      <c r="G137" s="221"/>
      <c r="H137" s="230"/>
      <c r="I137" s="224"/>
    </row>
    <row r="138" spans="7:9" x14ac:dyDescent="0.3">
      <c r="G138" s="221"/>
      <c r="H138" s="230"/>
      <c r="I138" s="224"/>
    </row>
    <row r="139" spans="7:9" x14ac:dyDescent="0.3">
      <c r="G139" s="221"/>
      <c r="H139" s="230"/>
      <c r="I139" s="224"/>
    </row>
    <row r="140" spans="7:9" x14ac:dyDescent="0.3">
      <c r="G140" s="221"/>
      <c r="H140" s="230"/>
      <c r="I140" s="224"/>
    </row>
    <row r="141" spans="7:9" x14ac:dyDescent="0.3">
      <c r="G141" s="221"/>
      <c r="H141" s="230"/>
      <c r="I141" s="224"/>
    </row>
    <row r="142" spans="7:9" x14ac:dyDescent="0.3">
      <c r="G142" s="221"/>
      <c r="H142" s="230"/>
      <c r="I142" s="224"/>
    </row>
    <row r="143" spans="7:9" x14ac:dyDescent="0.3">
      <c r="G143" s="221"/>
      <c r="H143" s="230" t="s">
        <v>410</v>
      </c>
      <c r="I143" s="224"/>
    </row>
    <row r="144" spans="7:9" x14ac:dyDescent="0.3">
      <c r="G144" s="221"/>
      <c r="H144" s="230"/>
      <c r="I144" s="224"/>
    </row>
    <row r="145" spans="7:9" x14ac:dyDescent="0.3">
      <c r="G145" s="221"/>
      <c r="H145" s="230"/>
      <c r="I145" s="224"/>
    </row>
    <row r="146" spans="7:9" x14ac:dyDescent="0.3">
      <c r="G146" s="221"/>
      <c r="H146" s="230"/>
      <c r="I146" s="224"/>
    </row>
    <row r="147" spans="7:9" x14ac:dyDescent="0.3">
      <c r="G147" s="221"/>
      <c r="H147" s="230"/>
      <c r="I147" s="224"/>
    </row>
    <row r="148" spans="7:9" x14ac:dyDescent="0.3">
      <c r="G148" s="221"/>
      <c r="H148" s="230"/>
      <c r="I148" s="224"/>
    </row>
    <row r="149" spans="7:9" x14ac:dyDescent="0.3">
      <c r="G149" s="221"/>
      <c r="H149" s="230"/>
      <c r="I149" s="224"/>
    </row>
    <row r="150" spans="7:9" x14ac:dyDescent="0.3">
      <c r="G150" s="221"/>
      <c r="H150" s="230"/>
      <c r="I150" s="224"/>
    </row>
    <row r="151" spans="7:9" x14ac:dyDescent="0.3">
      <c r="G151" s="221"/>
      <c r="H151" s="230"/>
      <c r="I151" s="224"/>
    </row>
    <row r="152" spans="7:9" x14ac:dyDescent="0.3">
      <c r="G152" s="221"/>
      <c r="H152" s="230"/>
      <c r="I152" s="224"/>
    </row>
    <row r="153" spans="7:9" x14ac:dyDescent="0.3">
      <c r="G153" s="221"/>
      <c r="H153" s="230"/>
      <c r="I153" s="224"/>
    </row>
    <row r="154" spans="7:9" x14ac:dyDescent="0.3">
      <c r="G154" s="221"/>
      <c r="H154" s="230"/>
      <c r="I154" s="224"/>
    </row>
    <row r="155" spans="7:9" ht="19.8" customHeight="1" thickBot="1" x14ac:dyDescent="0.35">
      <c r="G155" s="222"/>
      <c r="H155" s="234"/>
      <c r="I155" s="225"/>
    </row>
    <row r="156" spans="7:9" ht="15" thickBot="1" x14ac:dyDescent="0.35"/>
    <row r="157" spans="7:9" x14ac:dyDescent="0.3">
      <c r="G157" s="226"/>
      <c r="H157" s="227" t="s">
        <v>375</v>
      </c>
      <c r="I157" s="228"/>
    </row>
    <row r="158" spans="7:9" ht="43.2" x14ac:dyDescent="0.3">
      <c r="G158" s="221"/>
      <c r="H158" s="231" t="s">
        <v>389</v>
      </c>
      <c r="I158" s="224"/>
    </row>
    <row r="159" spans="7:9" x14ac:dyDescent="0.3">
      <c r="G159" s="221"/>
      <c r="H159" s="230"/>
      <c r="I159" s="224"/>
    </row>
    <row r="160" spans="7:9" x14ac:dyDescent="0.3">
      <c r="G160" s="221"/>
      <c r="H160" s="230"/>
      <c r="I160" s="224"/>
    </row>
    <row r="161" spans="7:9" x14ac:dyDescent="0.3">
      <c r="G161" s="221"/>
      <c r="H161" s="230"/>
      <c r="I161" s="224"/>
    </row>
    <row r="162" spans="7:9" x14ac:dyDescent="0.3">
      <c r="G162" s="221"/>
      <c r="H162" s="230"/>
      <c r="I162" s="224"/>
    </row>
    <row r="163" spans="7:9" x14ac:dyDescent="0.3">
      <c r="G163" s="221"/>
      <c r="H163" s="230"/>
      <c r="I163" s="224"/>
    </row>
    <row r="164" spans="7:9" x14ac:dyDescent="0.3">
      <c r="G164" s="221"/>
      <c r="H164" s="230"/>
      <c r="I164" s="224"/>
    </row>
    <row r="165" spans="7:9" x14ac:dyDescent="0.3">
      <c r="G165" s="221"/>
      <c r="H165" s="230"/>
      <c r="I165" s="224"/>
    </row>
    <row r="166" spans="7:9" x14ac:dyDescent="0.3">
      <c r="G166" s="221"/>
      <c r="H166" s="230"/>
      <c r="I166" s="224"/>
    </row>
    <row r="167" spans="7:9" x14ac:dyDescent="0.3">
      <c r="G167" s="221"/>
      <c r="H167" s="230"/>
      <c r="I167" s="224"/>
    </row>
    <row r="168" spans="7:9" x14ac:dyDescent="0.3">
      <c r="G168" s="221"/>
      <c r="H168" s="230"/>
      <c r="I168" s="224"/>
    </row>
    <row r="169" spans="7:9" x14ac:dyDescent="0.3">
      <c r="G169" s="221"/>
      <c r="H169" s="230"/>
      <c r="I169" s="224"/>
    </row>
    <row r="170" spans="7:9" x14ac:dyDescent="0.3">
      <c r="G170" s="221"/>
      <c r="H170" s="230"/>
      <c r="I170" s="224"/>
    </row>
    <row r="171" spans="7:9" x14ac:dyDescent="0.3">
      <c r="G171" s="221"/>
      <c r="H171" s="230"/>
      <c r="I171" s="224"/>
    </row>
    <row r="172" spans="7:9" ht="15" thickBot="1" x14ac:dyDescent="0.35">
      <c r="G172" s="222"/>
      <c r="H172" s="234"/>
      <c r="I172" s="225"/>
    </row>
    <row r="173" spans="7:9" ht="15" thickBot="1" x14ac:dyDescent="0.35"/>
    <row r="174" spans="7:9" x14ac:dyDescent="0.3">
      <c r="G174" s="226"/>
      <c r="H174" s="227" t="s">
        <v>376</v>
      </c>
      <c r="I174" s="228"/>
    </row>
    <row r="175" spans="7:9" x14ac:dyDescent="0.3">
      <c r="G175" s="221"/>
      <c r="H175" s="231" t="s">
        <v>378</v>
      </c>
      <c r="I175" s="224"/>
    </row>
    <row r="176" spans="7:9" x14ac:dyDescent="0.3">
      <c r="G176" s="221"/>
      <c r="H176" s="231" t="s">
        <v>380</v>
      </c>
      <c r="I176" s="224"/>
    </row>
    <row r="177" spans="7:9" x14ac:dyDescent="0.3">
      <c r="G177" s="221"/>
      <c r="H177" s="230"/>
      <c r="I177" s="224"/>
    </row>
    <row r="178" spans="7:9" x14ac:dyDescent="0.3">
      <c r="G178" s="221"/>
      <c r="H178" s="230"/>
      <c r="I178" s="224"/>
    </row>
    <row r="179" spans="7:9" x14ac:dyDescent="0.3">
      <c r="G179" s="221"/>
      <c r="H179" s="230"/>
      <c r="I179" s="224"/>
    </row>
    <row r="180" spans="7:9" x14ac:dyDescent="0.3">
      <c r="G180" s="221"/>
      <c r="H180" s="230"/>
      <c r="I180" s="224"/>
    </row>
    <row r="181" spans="7:9" x14ac:dyDescent="0.3">
      <c r="G181" s="221"/>
      <c r="H181" s="230"/>
      <c r="I181" s="224"/>
    </row>
    <row r="182" spans="7:9" x14ac:dyDescent="0.3">
      <c r="G182" s="221"/>
      <c r="H182" s="230"/>
      <c r="I182" s="224"/>
    </row>
    <row r="183" spans="7:9" x14ac:dyDescent="0.3">
      <c r="G183" s="221"/>
      <c r="H183" s="230"/>
      <c r="I183" s="224"/>
    </row>
    <row r="184" spans="7:9" x14ac:dyDescent="0.3">
      <c r="G184" s="221"/>
      <c r="H184" s="230"/>
      <c r="I184" s="224"/>
    </row>
    <row r="185" spans="7:9" x14ac:dyDescent="0.3">
      <c r="G185" s="221"/>
      <c r="H185" s="230"/>
      <c r="I185" s="224"/>
    </row>
    <row r="186" spans="7:9" ht="15" thickBot="1" x14ac:dyDescent="0.35">
      <c r="G186" s="222"/>
      <c r="H186" s="234"/>
      <c r="I186" s="225"/>
    </row>
    <row r="187" spans="7:9" ht="15" thickBot="1" x14ac:dyDescent="0.35"/>
    <row r="188" spans="7:9" x14ac:dyDescent="0.3">
      <c r="G188" s="226"/>
      <c r="H188" s="227" t="s">
        <v>377</v>
      </c>
      <c r="I188" s="228"/>
    </row>
    <row r="189" spans="7:9" x14ac:dyDescent="0.3">
      <c r="G189" s="221"/>
      <c r="H189" s="231" t="s">
        <v>379</v>
      </c>
      <c r="I189" s="224"/>
    </row>
    <row r="190" spans="7:9" x14ac:dyDescent="0.3">
      <c r="G190" s="221"/>
      <c r="H190" s="230"/>
      <c r="I190" s="224"/>
    </row>
    <row r="191" spans="7:9" x14ac:dyDescent="0.3">
      <c r="G191" s="221"/>
      <c r="H191" s="230"/>
      <c r="I191" s="224"/>
    </row>
    <row r="192" spans="7:9" x14ac:dyDescent="0.3">
      <c r="G192" s="221"/>
      <c r="H192" s="230"/>
      <c r="I192" s="224"/>
    </row>
    <row r="193" spans="7:9" x14ac:dyDescent="0.3">
      <c r="G193" s="221"/>
      <c r="H193" s="230"/>
      <c r="I193" s="224"/>
    </row>
    <row r="194" spans="7:9" x14ac:dyDescent="0.3">
      <c r="G194" s="221"/>
      <c r="H194" s="230"/>
      <c r="I194" s="224"/>
    </row>
    <row r="195" spans="7:9" x14ac:dyDescent="0.3">
      <c r="G195" s="221"/>
      <c r="H195" s="230"/>
      <c r="I195" s="224"/>
    </row>
    <row r="196" spans="7:9" x14ac:dyDescent="0.3">
      <c r="G196" s="221"/>
      <c r="H196" s="230"/>
      <c r="I196" s="224"/>
    </row>
    <row r="197" spans="7:9" x14ac:dyDescent="0.3">
      <c r="G197" s="221"/>
      <c r="H197" s="230"/>
      <c r="I197" s="224"/>
    </row>
    <row r="198" spans="7:9" x14ac:dyDescent="0.3">
      <c r="G198" s="221"/>
      <c r="H198" s="230"/>
      <c r="I198" s="224"/>
    </row>
    <row r="199" spans="7:9" x14ac:dyDescent="0.3">
      <c r="G199" s="221"/>
      <c r="H199" s="230"/>
      <c r="I199" s="224"/>
    </row>
    <row r="200" spans="7:9" x14ac:dyDescent="0.3">
      <c r="G200" s="221"/>
      <c r="H200" s="230"/>
      <c r="I200" s="224"/>
    </row>
    <row r="201" spans="7:9" x14ac:dyDescent="0.3">
      <c r="G201" s="221"/>
      <c r="H201" s="230"/>
      <c r="I201" s="224"/>
    </row>
    <row r="202" spans="7:9" x14ac:dyDescent="0.3">
      <c r="G202" s="221"/>
      <c r="H202" s="230"/>
      <c r="I202" s="224"/>
    </row>
    <row r="203" spans="7:9" x14ac:dyDescent="0.3">
      <c r="G203" s="221"/>
      <c r="H203" s="230"/>
      <c r="I203" s="224"/>
    </row>
    <row r="204" spans="7:9" x14ac:dyDescent="0.3">
      <c r="G204" s="221"/>
      <c r="H204" s="230"/>
      <c r="I204" s="224"/>
    </row>
    <row r="205" spans="7:9" x14ac:dyDescent="0.3">
      <c r="G205" s="221"/>
      <c r="H205" s="230"/>
      <c r="I205" s="224"/>
    </row>
    <row r="206" spans="7:9" ht="15" thickBot="1" x14ac:dyDescent="0.35">
      <c r="G206" s="222"/>
      <c r="H206" s="234"/>
      <c r="I206" s="225"/>
    </row>
  </sheetData>
  <sheetProtection algorithmName="SHA-512" hashValue="XyC07NnQDfIbZ+mwsNCZ6HdB9Og7Z3eItzpBkkKx6j/bewk7eXV8uRq8cDjM068wfe9LuRUG9gbcoRnXBvbvQw==" saltValue="R/q0zCRk/lgvbVEdb8SMmw==" spinCount="100000" sheet="1" objects="1" scenarios="1"/>
  <mergeCells count="18">
    <mergeCell ref="H19:H20"/>
    <mergeCell ref="H83:H84"/>
    <mergeCell ref="H77:H80"/>
    <mergeCell ref="B9:E9"/>
    <mergeCell ref="H38:H41"/>
    <mergeCell ref="D47:D48"/>
    <mergeCell ref="C47:C48"/>
    <mergeCell ref="D51:D53"/>
    <mergeCell ref="H30:H33"/>
    <mergeCell ref="H93:H94"/>
    <mergeCell ref="G21:I27"/>
    <mergeCell ref="H61:H63"/>
    <mergeCell ref="D80:D81"/>
    <mergeCell ref="D82:D83"/>
    <mergeCell ref="D76:D77"/>
    <mergeCell ref="H54:H55"/>
    <mergeCell ref="D68:D70"/>
    <mergeCell ref="D59:D60"/>
  </mergeCells>
  <hyperlinks>
    <hyperlink ref="D20" r:id="rId1" display="A Builders Guide to Part O is available on the Future Homes Hub website" xr:uid="{C209EA5C-CA12-45A8-B5CE-34D62C9275E2}"/>
    <hyperlink ref="D21" r:id="rId2" xr:uid="{F73771F4-3069-4631-88FA-07EE983A9A33}"/>
    <hyperlink ref="D16" r:id="rId3" xr:uid="{7C073685-1BFF-4D6E-B689-BA17E0D9D7B5}"/>
    <hyperlink ref="D15" r:id="rId4" xr:uid="{1E96616B-46A0-4977-8183-DA438F5E16EA}"/>
  </hyperlinks>
  <pageMargins left="0.7" right="0.7" top="0.75" bottom="0.75" header="0.3" footer="0.3"/>
  <pageSetup paperSize="9" orientation="portrait" horizontalDpi="0" verticalDpi="0" r:id="rId5"/>
  <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A84D5"/>
  </sheetPr>
  <dimension ref="A1:BS224"/>
  <sheetViews>
    <sheetView zoomScale="85" zoomScaleNormal="85" zoomScaleSheetLayoutView="75" workbookViewId="0">
      <pane xSplit="7" ySplit="9" topLeftCell="H10" activePane="bottomRight" state="frozen"/>
      <selection pane="topRight" activeCell="H1" sqref="H1"/>
      <selection pane="bottomLeft" activeCell="A10" sqref="A10"/>
      <selection pane="bottomRight"/>
    </sheetView>
  </sheetViews>
  <sheetFormatPr defaultColWidth="8.77734375" defaultRowHeight="14.4" x14ac:dyDescent="0.3"/>
  <cols>
    <col min="1" max="1" width="2.77734375" customWidth="1"/>
    <col min="2" max="2" width="16.6640625" customWidth="1"/>
    <col min="3" max="3" width="10.44140625" customWidth="1"/>
    <col min="4" max="4" width="8" customWidth="1"/>
    <col min="5" max="6" width="8" style="17" customWidth="1"/>
    <col min="7" max="7" width="11.6640625" customWidth="1"/>
    <col min="8" max="8" width="12" customWidth="1"/>
    <col min="9" max="9" width="11.109375" customWidth="1"/>
    <col min="10" max="10" width="25" customWidth="1"/>
    <col min="11" max="11" width="15.6640625" customWidth="1"/>
    <col min="12" max="13" width="12.77734375" customWidth="1"/>
    <col min="14" max="15" width="12.6640625" customWidth="1"/>
    <col min="16" max="17" width="14" customWidth="1"/>
    <col min="18" max="19" width="14.6640625" style="4" customWidth="1"/>
    <col min="20" max="20" width="16.77734375" style="4" customWidth="1"/>
    <col min="21" max="21" width="15.44140625" style="4" customWidth="1"/>
    <col min="22" max="22" width="17.77734375" style="4" customWidth="1"/>
    <col min="23" max="23" width="15.44140625" style="4" customWidth="1"/>
    <col min="24" max="24" width="16.44140625" customWidth="1"/>
    <col min="25" max="25" width="10.33203125" customWidth="1"/>
    <col min="26" max="26" width="15.6640625" customWidth="1"/>
    <col min="27" max="27" width="14.44140625" customWidth="1"/>
    <col min="28" max="29" width="18.77734375" customWidth="1"/>
    <col min="30" max="71" width="8.77734375" style="32"/>
  </cols>
  <sheetData>
    <row r="1" spans="1:71" ht="18" x14ac:dyDescent="0.35">
      <c r="A1" s="32"/>
      <c r="B1" s="84" t="s">
        <v>191</v>
      </c>
      <c r="C1" s="32"/>
      <c r="D1" s="32"/>
      <c r="E1" s="85"/>
      <c r="F1" s="85"/>
      <c r="G1" s="61"/>
      <c r="H1" s="32"/>
      <c r="J1" s="236" t="s">
        <v>392</v>
      </c>
      <c r="K1" s="237" t="str">
        <f>'Cover page'!D3</f>
        <v>FHH-SM-V2a</v>
      </c>
      <c r="L1" s="237"/>
      <c r="M1" s="32"/>
      <c r="N1" s="32"/>
      <c r="O1" s="32"/>
      <c r="P1" s="32"/>
      <c r="Q1" s="32"/>
      <c r="R1" s="32"/>
      <c r="S1" s="32"/>
      <c r="T1" s="32"/>
      <c r="U1" s="32"/>
      <c r="V1" s="32"/>
      <c r="W1" s="32"/>
      <c r="X1" s="32"/>
      <c r="Y1" s="32"/>
      <c r="Z1" s="32"/>
      <c r="AA1" s="32"/>
      <c r="AB1" s="32"/>
      <c r="AC1" s="32"/>
    </row>
    <row r="2" spans="1:71" ht="18" x14ac:dyDescent="0.35">
      <c r="A2" s="32"/>
      <c r="B2" s="90" t="s">
        <v>304</v>
      </c>
      <c r="C2" s="32"/>
      <c r="D2" s="32"/>
      <c r="E2" s="85"/>
      <c r="F2" s="85"/>
      <c r="G2" s="61"/>
      <c r="H2" s="32"/>
      <c r="I2" s="32"/>
      <c r="J2" s="32"/>
      <c r="K2" s="32"/>
      <c r="L2" s="32"/>
      <c r="M2" s="32"/>
      <c r="N2" s="32"/>
      <c r="O2" s="32"/>
      <c r="P2" s="32"/>
      <c r="Q2" s="32"/>
      <c r="R2" s="32"/>
      <c r="S2" s="32"/>
      <c r="T2" s="32"/>
      <c r="U2" s="32"/>
      <c r="V2" s="32"/>
      <c r="W2" s="32"/>
      <c r="X2" s="32"/>
      <c r="Y2" s="32"/>
      <c r="Z2" s="32"/>
      <c r="AA2" s="32"/>
      <c r="AB2" s="32"/>
      <c r="AC2" s="32"/>
    </row>
    <row r="3" spans="1:71" ht="15.6" x14ac:dyDescent="0.3">
      <c r="A3" s="32"/>
      <c r="B3" s="235" t="s">
        <v>385</v>
      </c>
      <c r="C3" s="32"/>
      <c r="D3" s="32"/>
      <c r="E3" s="85"/>
      <c r="F3" s="85"/>
      <c r="G3" s="61"/>
      <c r="H3" s="32"/>
      <c r="I3" s="32"/>
      <c r="J3" s="32"/>
      <c r="K3" s="32"/>
      <c r="L3" s="32"/>
      <c r="M3" s="32"/>
      <c r="N3" s="32"/>
      <c r="O3" s="32"/>
      <c r="P3" s="32"/>
      <c r="Q3" s="32"/>
      <c r="R3" s="32"/>
      <c r="S3" s="32"/>
      <c r="T3" s="32"/>
      <c r="U3" s="83"/>
      <c r="V3" s="83"/>
      <c r="W3" s="83"/>
      <c r="X3" s="32"/>
      <c r="Z3" s="83"/>
      <c r="AA3" s="32"/>
      <c r="AB3" s="32"/>
      <c r="AC3" s="32"/>
    </row>
    <row r="4" spans="1:71" ht="9" customHeight="1" thickBot="1" x14ac:dyDescent="0.35">
      <c r="A4" s="32"/>
      <c r="B4" s="86"/>
      <c r="C4" s="32"/>
      <c r="D4" s="32"/>
      <c r="E4" s="85"/>
      <c r="F4" s="85"/>
      <c r="G4" s="61"/>
      <c r="H4" s="32"/>
      <c r="I4" s="32"/>
      <c r="J4" s="32"/>
      <c r="K4" s="32"/>
      <c r="L4" s="32"/>
      <c r="M4" s="32"/>
      <c r="N4" s="32"/>
      <c r="O4" s="32"/>
      <c r="P4" s="32"/>
      <c r="Q4" s="32"/>
      <c r="R4" s="32"/>
      <c r="S4" s="32"/>
      <c r="T4" s="32"/>
      <c r="U4" s="32"/>
      <c r="V4" s="32"/>
      <c r="W4" s="32"/>
      <c r="X4" s="32"/>
      <c r="Y4" s="32"/>
      <c r="Z4" s="32"/>
      <c r="AA4" s="32"/>
      <c r="AB4" s="32"/>
      <c r="AC4" s="32"/>
    </row>
    <row r="5" spans="1:71" ht="19.8" customHeight="1" x14ac:dyDescent="0.3">
      <c r="A5" s="32"/>
      <c r="B5" s="138" t="s">
        <v>286</v>
      </c>
      <c r="C5" s="139"/>
      <c r="D5" s="193"/>
      <c r="E5" s="85"/>
      <c r="F5" s="85"/>
      <c r="G5" s="61"/>
      <c r="H5" s="32"/>
      <c r="I5" s="32"/>
      <c r="J5" s="32"/>
      <c r="K5" s="32"/>
      <c r="L5" s="32"/>
      <c r="M5" s="32"/>
      <c r="N5" s="32"/>
      <c r="O5" s="32"/>
      <c r="P5" s="32"/>
      <c r="Q5" s="32"/>
      <c r="R5" s="32"/>
      <c r="S5" s="32"/>
      <c r="T5" s="32"/>
      <c r="U5" s="32"/>
      <c r="V5" s="32"/>
      <c r="W5" s="32"/>
      <c r="X5" s="32"/>
      <c r="Y5" s="32"/>
      <c r="Z5" s="32"/>
      <c r="AA5" s="32"/>
      <c r="AB5" s="32"/>
      <c r="AC5" s="32"/>
    </row>
    <row r="6" spans="1:71" ht="19.8" customHeight="1" thickBot="1" x14ac:dyDescent="0.35">
      <c r="A6" s="32"/>
      <c r="B6" s="140" t="s">
        <v>285</v>
      </c>
      <c r="C6" s="141"/>
      <c r="D6" s="194"/>
      <c r="E6" s="85"/>
      <c r="F6" s="85"/>
      <c r="G6" s="61"/>
      <c r="H6" s="263" t="s">
        <v>444</v>
      </c>
      <c r="I6" s="265">
        <f>RESULTS!H5</f>
        <v>0</v>
      </c>
      <c r="J6" s="264" t="s">
        <v>381</v>
      </c>
      <c r="K6" s="32"/>
      <c r="L6" s="32"/>
      <c r="M6" s="32"/>
      <c r="N6" s="32"/>
      <c r="O6" s="32"/>
      <c r="P6" s="32"/>
      <c r="Q6" s="32"/>
      <c r="R6" s="32"/>
      <c r="S6" s="32"/>
      <c r="T6" s="32"/>
      <c r="U6" s="32"/>
      <c r="V6" s="32"/>
      <c r="W6" s="32"/>
      <c r="X6" s="32"/>
      <c r="Y6" s="32"/>
      <c r="Z6" s="32"/>
      <c r="AA6" s="32"/>
      <c r="AB6" s="32"/>
      <c r="AC6" s="32"/>
    </row>
    <row r="7" spans="1:71" ht="10.199999999999999" customHeight="1" thickBot="1" x14ac:dyDescent="0.4">
      <c r="A7" s="32"/>
      <c r="B7" s="84"/>
      <c r="C7" s="32"/>
      <c r="D7" s="32"/>
      <c r="E7" s="85"/>
      <c r="F7" s="85"/>
      <c r="G7" s="61"/>
      <c r="H7" s="32"/>
      <c r="I7" s="32"/>
      <c r="J7" s="32"/>
      <c r="K7" s="32"/>
      <c r="L7" s="32"/>
      <c r="M7" s="32"/>
      <c r="N7" s="32"/>
      <c r="O7" s="32"/>
      <c r="P7" s="32"/>
      <c r="Q7" s="32"/>
      <c r="R7" s="32"/>
      <c r="S7" s="32"/>
      <c r="T7" s="32"/>
      <c r="U7" s="32"/>
      <c r="V7" s="32"/>
      <c r="W7" s="32"/>
      <c r="X7" s="32"/>
      <c r="Y7" s="32"/>
      <c r="Z7" s="32"/>
      <c r="AA7" s="32"/>
      <c r="AB7" s="32"/>
      <c r="AC7" s="32"/>
    </row>
    <row r="8" spans="1:71" s="144" customFormat="1" ht="18" customHeight="1" thickBot="1" x14ac:dyDescent="0.35">
      <c r="A8" s="143"/>
      <c r="B8" s="148" t="s">
        <v>287</v>
      </c>
      <c r="C8" s="149"/>
      <c r="D8" s="149"/>
      <c r="E8" s="150" t="s">
        <v>291</v>
      </c>
      <c r="F8" s="151"/>
      <c r="G8" s="151"/>
      <c r="H8" s="152"/>
      <c r="I8" s="152"/>
      <c r="J8" s="151"/>
      <c r="K8" s="151"/>
      <c r="L8" s="153" t="s">
        <v>290</v>
      </c>
      <c r="M8" s="154"/>
      <c r="N8" s="154"/>
      <c r="O8" s="154"/>
      <c r="P8" s="154"/>
      <c r="Q8" s="155"/>
      <c r="R8" s="156" t="s">
        <v>288</v>
      </c>
      <c r="S8" s="157"/>
      <c r="T8" s="157"/>
      <c r="U8" s="157"/>
      <c r="V8" s="157"/>
      <c r="W8" s="158"/>
      <c r="X8" s="145" t="s">
        <v>289</v>
      </c>
      <c r="Y8" s="146"/>
      <c r="Z8" s="146"/>
      <c r="AA8" s="147"/>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row>
    <row r="9" spans="1:71" s="14" customFormat="1" ht="72" x14ac:dyDescent="0.3">
      <c r="A9" s="87"/>
      <c r="B9" s="65" t="s">
        <v>65</v>
      </c>
      <c r="C9" s="66" t="s">
        <v>105</v>
      </c>
      <c r="D9" s="159" t="s">
        <v>203</v>
      </c>
      <c r="E9" s="66" t="s">
        <v>94</v>
      </c>
      <c r="F9" s="66" t="s">
        <v>445</v>
      </c>
      <c r="G9" s="66" t="s">
        <v>195</v>
      </c>
      <c r="H9" s="67" t="s">
        <v>346</v>
      </c>
      <c r="I9" s="68" t="s">
        <v>92</v>
      </c>
      <c r="J9" s="136" t="s">
        <v>67</v>
      </c>
      <c r="K9" s="159" t="s">
        <v>198</v>
      </c>
      <c r="L9" s="66" t="s">
        <v>294</v>
      </c>
      <c r="M9" s="66" t="s">
        <v>446</v>
      </c>
      <c r="N9" s="66" t="s">
        <v>447</v>
      </c>
      <c r="O9" s="66" t="s">
        <v>204</v>
      </c>
      <c r="P9" s="66" t="s">
        <v>448</v>
      </c>
      <c r="Q9" s="159" t="s">
        <v>449</v>
      </c>
      <c r="R9" s="68" t="s">
        <v>239</v>
      </c>
      <c r="S9" s="68" t="s">
        <v>240</v>
      </c>
      <c r="T9" s="68" t="s">
        <v>250</v>
      </c>
      <c r="U9" s="68" t="s">
        <v>249</v>
      </c>
      <c r="V9" s="66" t="s">
        <v>251</v>
      </c>
      <c r="W9" s="159" t="s">
        <v>248</v>
      </c>
      <c r="X9" s="66" t="s">
        <v>228</v>
      </c>
      <c r="Y9" s="66" t="s">
        <v>227</v>
      </c>
      <c r="Z9" s="66" t="s">
        <v>348</v>
      </c>
      <c r="AA9" s="114" t="s">
        <v>344</v>
      </c>
      <c r="AB9" s="66" t="s">
        <v>242</v>
      </c>
      <c r="AC9" s="69" t="s">
        <v>274</v>
      </c>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row>
    <row r="10" spans="1:71" s="117" customFormat="1" x14ac:dyDescent="0.3">
      <c r="A10" s="129"/>
      <c r="B10" s="195"/>
      <c r="C10" s="196"/>
      <c r="D10" s="196"/>
      <c r="E10" s="197"/>
      <c r="F10" s="197"/>
      <c r="G10" s="196"/>
      <c r="H10" s="198"/>
      <c r="I10" s="137" t="str">
        <f>Calculations!G4</f>
        <v/>
      </c>
      <c r="J10" s="198"/>
      <c r="K10" s="202"/>
      <c r="L10" s="197"/>
      <c r="M10" s="200"/>
      <c r="N10" s="200"/>
      <c r="O10" s="200"/>
      <c r="P10" s="200"/>
      <c r="Q10" s="200"/>
      <c r="R10" s="257"/>
      <c r="S10" s="257"/>
      <c r="T10" s="258"/>
      <c r="U10" s="258"/>
      <c r="V10" s="259"/>
      <c r="W10" s="259"/>
      <c r="X10" s="199"/>
      <c r="Y10" s="199"/>
      <c r="Z10" s="200"/>
      <c r="AA10" s="201"/>
      <c r="AB10" s="260" t="str">
        <f>Calculations!W4</f>
        <v/>
      </c>
      <c r="AC10" s="261" t="str">
        <f>Calculations!AG4</f>
        <v/>
      </c>
      <c r="AD10" s="129"/>
      <c r="AE10" s="129"/>
      <c r="AF10" s="129"/>
      <c r="AG10" s="262"/>
      <c r="AH10" s="262"/>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row>
    <row r="11" spans="1:71" s="117" customFormat="1" x14ac:dyDescent="0.3">
      <c r="A11" s="129"/>
      <c r="B11" s="195"/>
      <c r="C11" s="196"/>
      <c r="D11" s="196"/>
      <c r="E11" s="197"/>
      <c r="F11" s="197"/>
      <c r="G11" s="196"/>
      <c r="H11" s="198"/>
      <c r="I11" s="137" t="str">
        <f>Calculations!G5</f>
        <v/>
      </c>
      <c r="J11" s="198"/>
      <c r="K11" s="202"/>
      <c r="L11" s="197"/>
      <c r="M11" s="200"/>
      <c r="N11" s="200"/>
      <c r="O11" s="200"/>
      <c r="P11" s="200"/>
      <c r="Q11" s="200"/>
      <c r="R11" s="257"/>
      <c r="S11" s="257"/>
      <c r="T11" s="258"/>
      <c r="U11" s="258"/>
      <c r="V11" s="259"/>
      <c r="W11" s="259"/>
      <c r="X11" s="199"/>
      <c r="Y11" s="199"/>
      <c r="Z11" s="200"/>
      <c r="AA11" s="201"/>
      <c r="AB11" s="260" t="str">
        <f>Calculations!W5</f>
        <v/>
      </c>
      <c r="AC11" s="261" t="str">
        <f>Calculations!AG5</f>
        <v/>
      </c>
      <c r="AD11" s="129"/>
      <c r="AE11" s="129"/>
      <c r="AF11" s="129"/>
      <c r="AG11" s="262"/>
      <c r="AH11" s="262"/>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row>
    <row r="12" spans="1:71" s="117" customFormat="1" x14ac:dyDescent="0.3">
      <c r="A12" s="129"/>
      <c r="B12" s="195"/>
      <c r="C12" s="196"/>
      <c r="D12" s="196"/>
      <c r="E12" s="197"/>
      <c r="F12" s="197"/>
      <c r="G12" s="196"/>
      <c r="H12" s="198"/>
      <c r="I12" s="137" t="str">
        <f>Calculations!G6</f>
        <v/>
      </c>
      <c r="J12" s="198"/>
      <c r="K12" s="202"/>
      <c r="L12" s="197"/>
      <c r="M12" s="200"/>
      <c r="N12" s="200"/>
      <c r="O12" s="200"/>
      <c r="P12" s="200"/>
      <c r="Q12" s="200"/>
      <c r="R12" s="257"/>
      <c r="S12" s="257"/>
      <c r="T12" s="258"/>
      <c r="U12" s="258"/>
      <c r="V12" s="259"/>
      <c r="W12" s="259"/>
      <c r="X12" s="199"/>
      <c r="Y12" s="199"/>
      <c r="Z12" s="200"/>
      <c r="AA12" s="201"/>
      <c r="AB12" s="260" t="str">
        <f>Calculations!W6</f>
        <v/>
      </c>
      <c r="AC12" s="261" t="str">
        <f>Calculations!AG6</f>
        <v/>
      </c>
      <c r="AD12" s="129"/>
      <c r="AE12" s="129"/>
      <c r="AF12" s="129"/>
      <c r="AG12" s="262"/>
      <c r="AH12" s="262"/>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row>
    <row r="13" spans="1:71" s="117" customFormat="1" x14ac:dyDescent="0.3">
      <c r="A13" s="129"/>
      <c r="B13" s="195"/>
      <c r="C13" s="196"/>
      <c r="D13" s="196"/>
      <c r="E13" s="197"/>
      <c r="F13" s="197"/>
      <c r="G13" s="196"/>
      <c r="H13" s="198"/>
      <c r="I13" s="137" t="str">
        <f>Calculations!G7</f>
        <v/>
      </c>
      <c r="J13" s="198"/>
      <c r="K13" s="202"/>
      <c r="L13" s="197"/>
      <c r="M13" s="200"/>
      <c r="N13" s="200"/>
      <c r="O13" s="200"/>
      <c r="P13" s="200"/>
      <c r="Q13" s="200"/>
      <c r="R13" s="257"/>
      <c r="S13" s="257"/>
      <c r="T13" s="258"/>
      <c r="U13" s="258"/>
      <c r="V13" s="259"/>
      <c r="W13" s="259"/>
      <c r="X13" s="199"/>
      <c r="Y13" s="199"/>
      <c r="Z13" s="200"/>
      <c r="AA13" s="201"/>
      <c r="AB13" s="260" t="str">
        <f>Calculations!W7</f>
        <v/>
      </c>
      <c r="AC13" s="261" t="str">
        <f>Calculations!AG7</f>
        <v/>
      </c>
      <c r="AD13" s="129"/>
      <c r="AE13" s="129"/>
      <c r="AF13" s="129"/>
      <c r="AG13" s="262"/>
      <c r="AH13" s="262"/>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row>
    <row r="14" spans="1:71" s="117" customFormat="1" x14ac:dyDescent="0.3">
      <c r="A14" s="129"/>
      <c r="B14" s="195"/>
      <c r="C14" s="196"/>
      <c r="D14" s="196"/>
      <c r="E14" s="197"/>
      <c r="F14" s="197"/>
      <c r="G14" s="196"/>
      <c r="H14" s="198"/>
      <c r="I14" s="137" t="str">
        <f>Calculations!G8</f>
        <v/>
      </c>
      <c r="J14" s="198"/>
      <c r="K14" s="202"/>
      <c r="L14" s="197"/>
      <c r="M14" s="200"/>
      <c r="N14" s="200"/>
      <c r="O14" s="200"/>
      <c r="P14" s="200"/>
      <c r="Q14" s="200"/>
      <c r="R14" s="257"/>
      <c r="S14" s="257"/>
      <c r="T14" s="258"/>
      <c r="U14" s="258"/>
      <c r="V14" s="259"/>
      <c r="W14" s="259"/>
      <c r="X14" s="199"/>
      <c r="Y14" s="199"/>
      <c r="Z14" s="200"/>
      <c r="AA14" s="201"/>
      <c r="AB14" s="260" t="str">
        <f>Calculations!W8</f>
        <v/>
      </c>
      <c r="AC14" s="261" t="str">
        <f>Calculations!AG8</f>
        <v/>
      </c>
      <c r="AD14" s="129"/>
      <c r="AE14" s="129"/>
      <c r="AF14" s="129"/>
      <c r="AG14" s="262"/>
      <c r="AH14" s="262"/>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row>
    <row r="15" spans="1:71" s="117" customFormat="1" x14ac:dyDescent="0.3">
      <c r="A15" s="129"/>
      <c r="B15" s="195"/>
      <c r="C15" s="196"/>
      <c r="D15" s="196"/>
      <c r="E15" s="197"/>
      <c r="F15" s="197"/>
      <c r="G15" s="196"/>
      <c r="H15" s="198"/>
      <c r="I15" s="137" t="str">
        <f>Calculations!G9</f>
        <v/>
      </c>
      <c r="J15" s="198"/>
      <c r="K15" s="202"/>
      <c r="L15" s="197"/>
      <c r="M15" s="200"/>
      <c r="N15" s="200"/>
      <c r="O15" s="200"/>
      <c r="P15" s="200"/>
      <c r="Q15" s="200"/>
      <c r="R15" s="257"/>
      <c r="S15" s="257"/>
      <c r="T15" s="258"/>
      <c r="U15" s="258"/>
      <c r="V15" s="259"/>
      <c r="W15" s="259"/>
      <c r="X15" s="199"/>
      <c r="Y15" s="199"/>
      <c r="Z15" s="200"/>
      <c r="AA15" s="201"/>
      <c r="AB15" s="260" t="str">
        <f>Calculations!W9</f>
        <v/>
      </c>
      <c r="AC15" s="261" t="str">
        <f>Calculations!AG9</f>
        <v/>
      </c>
      <c r="AD15" s="129"/>
      <c r="AE15" s="129"/>
      <c r="AF15" s="129"/>
      <c r="AG15" s="262"/>
      <c r="AH15" s="262"/>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row>
    <row r="16" spans="1:71" s="117" customFormat="1" x14ac:dyDescent="0.3">
      <c r="A16" s="129"/>
      <c r="B16" s="195"/>
      <c r="C16" s="196"/>
      <c r="D16" s="196"/>
      <c r="E16" s="197"/>
      <c r="F16" s="197"/>
      <c r="G16" s="196"/>
      <c r="H16" s="198"/>
      <c r="I16" s="137" t="str">
        <f>Calculations!G10</f>
        <v/>
      </c>
      <c r="J16" s="198"/>
      <c r="K16" s="202"/>
      <c r="L16" s="197"/>
      <c r="M16" s="200"/>
      <c r="N16" s="200"/>
      <c r="O16" s="200"/>
      <c r="P16" s="200"/>
      <c r="Q16" s="200"/>
      <c r="R16" s="257"/>
      <c r="S16" s="257"/>
      <c r="T16" s="258"/>
      <c r="U16" s="258"/>
      <c r="V16" s="259"/>
      <c r="W16" s="259"/>
      <c r="X16" s="199"/>
      <c r="Y16" s="199"/>
      <c r="Z16" s="200"/>
      <c r="AA16" s="201"/>
      <c r="AB16" s="260" t="str">
        <f>Calculations!W10</f>
        <v/>
      </c>
      <c r="AC16" s="261" t="str">
        <f>Calculations!AG10</f>
        <v/>
      </c>
      <c r="AD16" s="129"/>
      <c r="AE16" s="129"/>
      <c r="AF16" s="129"/>
      <c r="AG16" s="262"/>
      <c r="AH16" s="262"/>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row>
    <row r="17" spans="1:71" s="117" customFormat="1" x14ac:dyDescent="0.3">
      <c r="A17" s="129"/>
      <c r="B17" s="195"/>
      <c r="C17" s="196"/>
      <c r="D17" s="196"/>
      <c r="E17" s="197"/>
      <c r="F17" s="197"/>
      <c r="G17" s="196"/>
      <c r="H17" s="198"/>
      <c r="I17" s="137" t="str">
        <f>Calculations!G11</f>
        <v/>
      </c>
      <c r="J17" s="198"/>
      <c r="K17" s="202"/>
      <c r="L17" s="197"/>
      <c r="M17" s="200"/>
      <c r="N17" s="200"/>
      <c r="O17" s="200"/>
      <c r="P17" s="200"/>
      <c r="Q17" s="200"/>
      <c r="R17" s="257"/>
      <c r="S17" s="257"/>
      <c r="T17" s="258"/>
      <c r="U17" s="258"/>
      <c r="V17" s="259"/>
      <c r="W17" s="259"/>
      <c r="X17" s="199"/>
      <c r="Y17" s="199"/>
      <c r="Z17" s="200"/>
      <c r="AA17" s="201"/>
      <c r="AB17" s="260" t="str">
        <f>Calculations!W11</f>
        <v/>
      </c>
      <c r="AC17" s="261" t="str">
        <f>Calculations!AG11</f>
        <v/>
      </c>
      <c r="AD17" s="129"/>
      <c r="AE17" s="129"/>
      <c r="AF17" s="129"/>
      <c r="AG17" s="262"/>
      <c r="AH17" s="262"/>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row>
    <row r="18" spans="1:71" s="117" customFormat="1" x14ac:dyDescent="0.3">
      <c r="A18" s="129"/>
      <c r="B18" s="195"/>
      <c r="C18" s="196"/>
      <c r="D18" s="196"/>
      <c r="E18" s="197"/>
      <c r="F18" s="197"/>
      <c r="G18" s="196"/>
      <c r="H18" s="198"/>
      <c r="I18" s="137" t="str">
        <f>Calculations!G12</f>
        <v/>
      </c>
      <c r="J18" s="198"/>
      <c r="K18" s="202"/>
      <c r="L18" s="197"/>
      <c r="M18" s="200"/>
      <c r="N18" s="200"/>
      <c r="O18" s="200"/>
      <c r="P18" s="200"/>
      <c r="Q18" s="200"/>
      <c r="R18" s="257"/>
      <c r="S18" s="257"/>
      <c r="T18" s="258"/>
      <c r="U18" s="258"/>
      <c r="V18" s="259"/>
      <c r="W18" s="259"/>
      <c r="X18" s="199"/>
      <c r="Y18" s="199"/>
      <c r="Z18" s="200"/>
      <c r="AA18" s="201"/>
      <c r="AB18" s="260" t="str">
        <f>Calculations!W12</f>
        <v/>
      </c>
      <c r="AC18" s="261" t="str">
        <f>Calculations!AG12</f>
        <v/>
      </c>
      <c r="AD18" s="129"/>
      <c r="AE18" s="129"/>
      <c r="AF18" s="129"/>
      <c r="AG18" s="262"/>
      <c r="AH18" s="262"/>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row>
    <row r="19" spans="1:71" s="117" customFormat="1" x14ac:dyDescent="0.3">
      <c r="A19" s="129"/>
      <c r="B19" s="195"/>
      <c r="C19" s="196"/>
      <c r="D19" s="196"/>
      <c r="E19" s="197"/>
      <c r="F19" s="197"/>
      <c r="G19" s="196"/>
      <c r="H19" s="198"/>
      <c r="I19" s="137" t="str">
        <f>Calculations!G13</f>
        <v/>
      </c>
      <c r="J19" s="198"/>
      <c r="K19" s="202"/>
      <c r="L19" s="197"/>
      <c r="M19" s="200"/>
      <c r="N19" s="200"/>
      <c r="O19" s="200"/>
      <c r="P19" s="200"/>
      <c r="Q19" s="200"/>
      <c r="R19" s="257"/>
      <c r="S19" s="257"/>
      <c r="T19" s="258"/>
      <c r="U19" s="258"/>
      <c r="V19" s="259"/>
      <c r="W19" s="259"/>
      <c r="X19" s="199"/>
      <c r="Y19" s="199"/>
      <c r="Z19" s="200"/>
      <c r="AA19" s="201"/>
      <c r="AB19" s="260" t="str">
        <f>Calculations!W13</f>
        <v/>
      </c>
      <c r="AC19" s="261" t="str">
        <f>Calculations!AG13</f>
        <v/>
      </c>
      <c r="AD19" s="129"/>
      <c r="AE19" s="129"/>
      <c r="AF19" s="129"/>
      <c r="AG19" s="262"/>
      <c r="AH19" s="262"/>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row>
    <row r="20" spans="1:71" s="117" customFormat="1" x14ac:dyDescent="0.3">
      <c r="A20" s="129"/>
      <c r="B20" s="195"/>
      <c r="C20" s="196"/>
      <c r="D20" s="196"/>
      <c r="E20" s="197"/>
      <c r="F20" s="197"/>
      <c r="G20" s="196"/>
      <c r="H20" s="198"/>
      <c r="I20" s="137" t="str">
        <f>Calculations!G14</f>
        <v/>
      </c>
      <c r="J20" s="198"/>
      <c r="K20" s="202"/>
      <c r="L20" s="197"/>
      <c r="M20" s="200"/>
      <c r="N20" s="200"/>
      <c r="O20" s="200"/>
      <c r="P20" s="200"/>
      <c r="Q20" s="200"/>
      <c r="R20" s="257"/>
      <c r="S20" s="257"/>
      <c r="T20" s="258"/>
      <c r="U20" s="258"/>
      <c r="V20" s="259"/>
      <c r="W20" s="259"/>
      <c r="X20" s="199"/>
      <c r="Y20" s="199"/>
      <c r="Z20" s="200"/>
      <c r="AA20" s="201"/>
      <c r="AB20" s="260" t="str">
        <f>Calculations!W14</f>
        <v/>
      </c>
      <c r="AC20" s="261" t="str">
        <f>Calculations!AG14</f>
        <v/>
      </c>
      <c r="AD20" s="129"/>
      <c r="AE20" s="129"/>
      <c r="AF20" s="129"/>
      <c r="AG20" s="262"/>
      <c r="AH20" s="262"/>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c r="BR20" s="129"/>
      <c r="BS20" s="129"/>
    </row>
    <row r="21" spans="1:71" s="117" customFormat="1" x14ac:dyDescent="0.3">
      <c r="A21" s="129"/>
      <c r="B21" s="195"/>
      <c r="C21" s="196"/>
      <c r="D21" s="196"/>
      <c r="E21" s="197"/>
      <c r="F21" s="197"/>
      <c r="G21" s="196"/>
      <c r="H21" s="198"/>
      <c r="I21" s="137" t="str">
        <f>Calculations!G15</f>
        <v/>
      </c>
      <c r="J21" s="198"/>
      <c r="K21" s="202"/>
      <c r="L21" s="197"/>
      <c r="M21" s="200"/>
      <c r="N21" s="200"/>
      <c r="O21" s="200"/>
      <c r="P21" s="200"/>
      <c r="Q21" s="200"/>
      <c r="R21" s="257"/>
      <c r="S21" s="257"/>
      <c r="T21" s="258"/>
      <c r="U21" s="258"/>
      <c r="V21" s="259"/>
      <c r="W21" s="259"/>
      <c r="X21" s="199"/>
      <c r="Y21" s="199"/>
      <c r="Z21" s="200"/>
      <c r="AA21" s="201"/>
      <c r="AB21" s="260" t="str">
        <f>Calculations!W15</f>
        <v/>
      </c>
      <c r="AC21" s="261" t="str">
        <f>Calculations!AG15</f>
        <v/>
      </c>
      <c r="AD21" s="129"/>
      <c r="AE21" s="129"/>
      <c r="AF21" s="129"/>
      <c r="AG21" s="262"/>
      <c r="AH21" s="262"/>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row>
    <row r="22" spans="1:71" s="117" customFormat="1" x14ac:dyDescent="0.3">
      <c r="A22" s="129"/>
      <c r="B22" s="195"/>
      <c r="C22" s="196"/>
      <c r="D22" s="196"/>
      <c r="E22" s="197"/>
      <c r="F22" s="197"/>
      <c r="G22" s="196"/>
      <c r="H22" s="198"/>
      <c r="I22" s="137" t="str">
        <f>Calculations!G16</f>
        <v/>
      </c>
      <c r="J22" s="198"/>
      <c r="K22" s="202"/>
      <c r="L22" s="197"/>
      <c r="M22" s="200"/>
      <c r="N22" s="200"/>
      <c r="O22" s="200"/>
      <c r="P22" s="200"/>
      <c r="Q22" s="200"/>
      <c r="R22" s="257"/>
      <c r="S22" s="257"/>
      <c r="T22" s="258"/>
      <c r="U22" s="258"/>
      <c r="V22" s="259"/>
      <c r="W22" s="259"/>
      <c r="X22" s="199"/>
      <c r="Y22" s="199"/>
      <c r="Z22" s="200"/>
      <c r="AA22" s="201"/>
      <c r="AB22" s="260" t="str">
        <f>Calculations!W16</f>
        <v/>
      </c>
      <c r="AC22" s="261" t="str">
        <f>Calculations!AG16</f>
        <v/>
      </c>
      <c r="AD22" s="129"/>
      <c r="AE22" s="129"/>
      <c r="AF22" s="129"/>
      <c r="AG22" s="262"/>
      <c r="AH22" s="262"/>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row>
    <row r="23" spans="1:71" s="117" customFormat="1" x14ac:dyDescent="0.3">
      <c r="A23" s="129"/>
      <c r="B23" s="195"/>
      <c r="C23" s="196"/>
      <c r="D23" s="196"/>
      <c r="E23" s="197"/>
      <c r="F23" s="197"/>
      <c r="G23" s="196"/>
      <c r="H23" s="198"/>
      <c r="I23" s="137" t="str">
        <f>Calculations!G17</f>
        <v/>
      </c>
      <c r="J23" s="198"/>
      <c r="K23" s="202"/>
      <c r="L23" s="197"/>
      <c r="M23" s="200"/>
      <c r="N23" s="200"/>
      <c r="O23" s="200"/>
      <c r="P23" s="200"/>
      <c r="Q23" s="200"/>
      <c r="R23" s="257"/>
      <c r="S23" s="257"/>
      <c r="T23" s="258"/>
      <c r="U23" s="258"/>
      <c r="V23" s="259"/>
      <c r="W23" s="259"/>
      <c r="X23" s="199"/>
      <c r="Y23" s="199"/>
      <c r="Z23" s="200"/>
      <c r="AA23" s="201"/>
      <c r="AB23" s="260" t="str">
        <f>Calculations!W17</f>
        <v/>
      </c>
      <c r="AC23" s="261" t="str">
        <f>Calculations!AG17</f>
        <v/>
      </c>
      <c r="AD23" s="129"/>
      <c r="AE23" s="129"/>
      <c r="AF23" s="129"/>
      <c r="AG23" s="262"/>
      <c r="AH23" s="262"/>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row>
    <row r="24" spans="1:71" s="117" customFormat="1" x14ac:dyDescent="0.3">
      <c r="A24" s="129"/>
      <c r="B24" s="195"/>
      <c r="C24" s="196"/>
      <c r="D24" s="196"/>
      <c r="E24" s="197"/>
      <c r="F24" s="197"/>
      <c r="G24" s="196"/>
      <c r="H24" s="198"/>
      <c r="I24" s="137" t="str">
        <f>Calculations!G18</f>
        <v/>
      </c>
      <c r="J24" s="198"/>
      <c r="K24" s="202"/>
      <c r="L24" s="197"/>
      <c r="M24" s="200"/>
      <c r="N24" s="200"/>
      <c r="O24" s="200"/>
      <c r="P24" s="200"/>
      <c r="Q24" s="200"/>
      <c r="R24" s="257"/>
      <c r="S24" s="257"/>
      <c r="T24" s="258"/>
      <c r="U24" s="258"/>
      <c r="V24" s="259"/>
      <c r="W24" s="259"/>
      <c r="X24" s="199"/>
      <c r="Y24" s="199"/>
      <c r="Z24" s="200"/>
      <c r="AA24" s="201"/>
      <c r="AB24" s="260" t="str">
        <f>Calculations!W18</f>
        <v/>
      </c>
      <c r="AC24" s="261" t="str">
        <f>Calculations!AG18</f>
        <v/>
      </c>
      <c r="AD24" s="129"/>
      <c r="AE24" s="129"/>
      <c r="AF24" s="129"/>
      <c r="AG24" s="262"/>
      <c r="AH24" s="262"/>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row>
    <row r="25" spans="1:71" s="117" customFormat="1" x14ac:dyDescent="0.3">
      <c r="A25" s="129"/>
      <c r="B25" s="195"/>
      <c r="C25" s="196"/>
      <c r="D25" s="196"/>
      <c r="E25" s="197"/>
      <c r="F25" s="197"/>
      <c r="G25" s="196"/>
      <c r="H25" s="198"/>
      <c r="I25" s="137" t="str">
        <f>Calculations!G19</f>
        <v/>
      </c>
      <c r="J25" s="198"/>
      <c r="K25" s="202"/>
      <c r="L25" s="197"/>
      <c r="M25" s="200"/>
      <c r="N25" s="200"/>
      <c r="O25" s="200"/>
      <c r="P25" s="200"/>
      <c r="Q25" s="200"/>
      <c r="R25" s="257"/>
      <c r="S25" s="257"/>
      <c r="T25" s="258"/>
      <c r="U25" s="258"/>
      <c r="V25" s="259"/>
      <c r="W25" s="259"/>
      <c r="X25" s="199"/>
      <c r="Y25" s="199"/>
      <c r="Z25" s="200"/>
      <c r="AA25" s="201"/>
      <c r="AB25" s="260" t="str">
        <f>Calculations!W19</f>
        <v/>
      </c>
      <c r="AC25" s="261" t="str">
        <f>Calculations!AG19</f>
        <v/>
      </c>
      <c r="AD25" s="129"/>
      <c r="AE25" s="129"/>
      <c r="AF25" s="129"/>
      <c r="AG25" s="262"/>
      <c r="AH25" s="262"/>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row>
    <row r="26" spans="1:71" s="117" customFormat="1" x14ac:dyDescent="0.3">
      <c r="A26" s="129"/>
      <c r="B26" s="195"/>
      <c r="C26" s="196"/>
      <c r="D26" s="196"/>
      <c r="E26" s="197"/>
      <c r="F26" s="197"/>
      <c r="G26" s="196"/>
      <c r="H26" s="198"/>
      <c r="I26" s="137" t="str">
        <f>Calculations!G20</f>
        <v/>
      </c>
      <c r="J26" s="198"/>
      <c r="K26" s="202"/>
      <c r="L26" s="197"/>
      <c r="M26" s="200"/>
      <c r="N26" s="200"/>
      <c r="O26" s="200"/>
      <c r="P26" s="200"/>
      <c r="Q26" s="200"/>
      <c r="R26" s="257"/>
      <c r="S26" s="257"/>
      <c r="T26" s="258"/>
      <c r="U26" s="258"/>
      <c r="V26" s="259"/>
      <c r="W26" s="259"/>
      <c r="X26" s="199"/>
      <c r="Y26" s="199"/>
      <c r="Z26" s="200"/>
      <c r="AA26" s="201"/>
      <c r="AB26" s="260" t="str">
        <f>Calculations!W20</f>
        <v/>
      </c>
      <c r="AC26" s="261" t="str">
        <f>Calculations!AG20</f>
        <v/>
      </c>
      <c r="AD26" s="129"/>
      <c r="AE26" s="129"/>
      <c r="AF26" s="129"/>
      <c r="AG26" s="262"/>
      <c r="AH26" s="262"/>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row>
    <row r="27" spans="1:71" s="117" customFormat="1" x14ac:dyDescent="0.3">
      <c r="A27" s="129"/>
      <c r="B27" s="195"/>
      <c r="C27" s="196"/>
      <c r="D27" s="196"/>
      <c r="E27" s="197"/>
      <c r="F27" s="197"/>
      <c r="G27" s="196"/>
      <c r="H27" s="198"/>
      <c r="I27" s="137" t="str">
        <f>Calculations!G21</f>
        <v/>
      </c>
      <c r="J27" s="198"/>
      <c r="K27" s="202"/>
      <c r="L27" s="197"/>
      <c r="M27" s="200"/>
      <c r="N27" s="200"/>
      <c r="O27" s="200"/>
      <c r="P27" s="200"/>
      <c r="Q27" s="200"/>
      <c r="R27" s="257"/>
      <c r="S27" s="257"/>
      <c r="T27" s="258"/>
      <c r="U27" s="258"/>
      <c r="V27" s="259"/>
      <c r="W27" s="259"/>
      <c r="X27" s="199"/>
      <c r="Y27" s="199"/>
      <c r="Z27" s="200"/>
      <c r="AA27" s="201"/>
      <c r="AB27" s="260" t="str">
        <f>Calculations!W21</f>
        <v/>
      </c>
      <c r="AC27" s="261" t="str">
        <f>Calculations!AG21</f>
        <v/>
      </c>
      <c r="AD27" s="129"/>
      <c r="AE27" s="129"/>
      <c r="AF27" s="129"/>
      <c r="AG27" s="262"/>
      <c r="AH27" s="262"/>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row>
    <row r="28" spans="1:71" s="117" customFormat="1" x14ac:dyDescent="0.3">
      <c r="A28" s="129"/>
      <c r="B28" s="195"/>
      <c r="C28" s="196"/>
      <c r="D28" s="196"/>
      <c r="E28" s="197"/>
      <c r="F28" s="197"/>
      <c r="G28" s="196"/>
      <c r="H28" s="198"/>
      <c r="I28" s="137" t="str">
        <f>Calculations!G22</f>
        <v/>
      </c>
      <c r="J28" s="198"/>
      <c r="K28" s="202"/>
      <c r="L28" s="197"/>
      <c r="M28" s="200"/>
      <c r="N28" s="200"/>
      <c r="O28" s="200"/>
      <c r="P28" s="200"/>
      <c r="Q28" s="200"/>
      <c r="R28" s="257"/>
      <c r="S28" s="257"/>
      <c r="T28" s="258"/>
      <c r="U28" s="258"/>
      <c r="V28" s="259"/>
      <c r="W28" s="259"/>
      <c r="X28" s="199"/>
      <c r="Y28" s="199"/>
      <c r="Z28" s="200"/>
      <c r="AA28" s="201"/>
      <c r="AB28" s="260" t="str">
        <f>Calculations!W22</f>
        <v/>
      </c>
      <c r="AC28" s="261" t="str">
        <f>Calculations!AG22</f>
        <v/>
      </c>
      <c r="AD28" s="129"/>
      <c r="AE28" s="129"/>
      <c r="AF28" s="129"/>
      <c r="AG28" s="262"/>
      <c r="AH28" s="262"/>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c r="BN28" s="129"/>
      <c r="BO28" s="129"/>
      <c r="BP28" s="129"/>
      <c r="BQ28" s="129"/>
      <c r="BR28" s="129"/>
      <c r="BS28" s="129"/>
    </row>
    <row r="29" spans="1:71" s="117" customFormat="1" x14ac:dyDescent="0.3">
      <c r="A29" s="129"/>
      <c r="B29" s="195"/>
      <c r="C29" s="196"/>
      <c r="D29" s="196"/>
      <c r="E29" s="197"/>
      <c r="F29" s="197"/>
      <c r="G29" s="196"/>
      <c r="H29" s="198"/>
      <c r="I29" s="137" t="str">
        <f>Calculations!G23</f>
        <v/>
      </c>
      <c r="J29" s="198"/>
      <c r="K29" s="202"/>
      <c r="L29" s="197"/>
      <c r="M29" s="200"/>
      <c r="N29" s="200"/>
      <c r="O29" s="200"/>
      <c r="P29" s="200"/>
      <c r="Q29" s="200"/>
      <c r="R29" s="257"/>
      <c r="S29" s="257"/>
      <c r="T29" s="258"/>
      <c r="U29" s="258"/>
      <c r="V29" s="259"/>
      <c r="W29" s="259"/>
      <c r="X29" s="199"/>
      <c r="Y29" s="199"/>
      <c r="Z29" s="200"/>
      <c r="AA29" s="201"/>
      <c r="AB29" s="260" t="str">
        <f>Calculations!W23</f>
        <v/>
      </c>
      <c r="AC29" s="261" t="str">
        <f>Calculations!AG23</f>
        <v/>
      </c>
      <c r="AD29" s="129"/>
      <c r="AE29" s="129"/>
      <c r="AF29" s="129"/>
      <c r="AG29" s="262"/>
      <c r="AH29" s="262"/>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row>
    <row r="30" spans="1:71" s="117" customFormat="1" x14ac:dyDescent="0.3">
      <c r="A30" s="129"/>
      <c r="B30" s="195"/>
      <c r="C30" s="196"/>
      <c r="D30" s="196"/>
      <c r="E30" s="197"/>
      <c r="F30" s="197"/>
      <c r="G30" s="196"/>
      <c r="H30" s="198"/>
      <c r="I30" s="137" t="str">
        <f>Calculations!G24</f>
        <v/>
      </c>
      <c r="J30" s="198"/>
      <c r="K30" s="202"/>
      <c r="L30" s="197"/>
      <c r="M30" s="200"/>
      <c r="N30" s="200"/>
      <c r="O30" s="200"/>
      <c r="P30" s="200"/>
      <c r="Q30" s="200"/>
      <c r="R30" s="257"/>
      <c r="S30" s="257"/>
      <c r="T30" s="258"/>
      <c r="U30" s="258"/>
      <c r="V30" s="259"/>
      <c r="W30" s="259"/>
      <c r="X30" s="199"/>
      <c r="Y30" s="199"/>
      <c r="Z30" s="200"/>
      <c r="AA30" s="201"/>
      <c r="AB30" s="260" t="str">
        <f>Calculations!W24</f>
        <v/>
      </c>
      <c r="AC30" s="261" t="str">
        <f>Calculations!AG24</f>
        <v/>
      </c>
      <c r="AD30" s="129"/>
      <c r="AE30" s="129"/>
      <c r="AF30" s="129"/>
      <c r="AG30" s="262"/>
      <c r="AH30" s="262"/>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c r="BR30" s="129"/>
      <c r="BS30" s="129"/>
    </row>
    <row r="31" spans="1:71" s="117" customFormat="1" x14ac:dyDescent="0.3">
      <c r="A31" s="129"/>
      <c r="B31" s="195"/>
      <c r="C31" s="196"/>
      <c r="D31" s="196"/>
      <c r="E31" s="197"/>
      <c r="F31" s="197"/>
      <c r="G31" s="196"/>
      <c r="H31" s="198"/>
      <c r="I31" s="137" t="str">
        <f>Calculations!G25</f>
        <v/>
      </c>
      <c r="J31" s="198"/>
      <c r="K31" s="202"/>
      <c r="L31" s="197"/>
      <c r="M31" s="200"/>
      <c r="N31" s="200"/>
      <c r="O31" s="200"/>
      <c r="P31" s="200"/>
      <c r="Q31" s="200"/>
      <c r="R31" s="257"/>
      <c r="S31" s="257"/>
      <c r="T31" s="258"/>
      <c r="U31" s="258"/>
      <c r="V31" s="259"/>
      <c r="W31" s="259"/>
      <c r="X31" s="199"/>
      <c r="Y31" s="199"/>
      <c r="Z31" s="200"/>
      <c r="AA31" s="201"/>
      <c r="AB31" s="260" t="str">
        <f>Calculations!W25</f>
        <v/>
      </c>
      <c r="AC31" s="261" t="str">
        <f>Calculations!AG25</f>
        <v/>
      </c>
      <c r="AD31" s="129"/>
      <c r="AE31" s="129"/>
      <c r="AF31" s="129"/>
      <c r="AG31" s="262"/>
      <c r="AH31" s="262"/>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c r="BS31" s="129"/>
    </row>
    <row r="32" spans="1:71" s="117" customFormat="1" x14ac:dyDescent="0.3">
      <c r="A32" s="129"/>
      <c r="B32" s="195"/>
      <c r="C32" s="196"/>
      <c r="D32" s="196"/>
      <c r="E32" s="197"/>
      <c r="F32" s="197"/>
      <c r="G32" s="196"/>
      <c r="H32" s="198"/>
      <c r="I32" s="137" t="str">
        <f>Calculations!G26</f>
        <v/>
      </c>
      <c r="J32" s="198"/>
      <c r="K32" s="202"/>
      <c r="L32" s="197"/>
      <c r="M32" s="200"/>
      <c r="N32" s="200"/>
      <c r="O32" s="200"/>
      <c r="P32" s="200"/>
      <c r="Q32" s="200"/>
      <c r="R32" s="257"/>
      <c r="S32" s="257"/>
      <c r="T32" s="258"/>
      <c r="U32" s="258"/>
      <c r="V32" s="259"/>
      <c r="W32" s="259"/>
      <c r="X32" s="199"/>
      <c r="Y32" s="199"/>
      <c r="Z32" s="200"/>
      <c r="AA32" s="201"/>
      <c r="AB32" s="260" t="str">
        <f>Calculations!W26</f>
        <v/>
      </c>
      <c r="AC32" s="261" t="str">
        <f>Calculations!AG26</f>
        <v/>
      </c>
      <c r="AD32" s="129"/>
      <c r="AE32" s="129"/>
      <c r="AF32" s="129"/>
      <c r="AG32" s="262"/>
      <c r="AH32" s="262"/>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c r="BS32" s="129"/>
    </row>
    <row r="33" spans="1:71" s="117" customFormat="1" x14ac:dyDescent="0.3">
      <c r="A33" s="129"/>
      <c r="B33" s="195"/>
      <c r="C33" s="196"/>
      <c r="D33" s="196"/>
      <c r="E33" s="197"/>
      <c r="F33" s="197"/>
      <c r="G33" s="196"/>
      <c r="H33" s="198"/>
      <c r="I33" s="137" t="str">
        <f>Calculations!G27</f>
        <v/>
      </c>
      <c r="J33" s="198"/>
      <c r="K33" s="202"/>
      <c r="L33" s="197"/>
      <c r="M33" s="200"/>
      <c r="N33" s="200"/>
      <c r="O33" s="200"/>
      <c r="P33" s="200"/>
      <c r="Q33" s="200"/>
      <c r="R33" s="257"/>
      <c r="S33" s="257"/>
      <c r="T33" s="258"/>
      <c r="U33" s="258"/>
      <c r="V33" s="259"/>
      <c r="W33" s="259"/>
      <c r="X33" s="199"/>
      <c r="Y33" s="199"/>
      <c r="Z33" s="200"/>
      <c r="AA33" s="201"/>
      <c r="AB33" s="260" t="str">
        <f>Calculations!W27</f>
        <v/>
      </c>
      <c r="AC33" s="261" t="str">
        <f>Calculations!AG27</f>
        <v/>
      </c>
      <c r="AD33" s="129"/>
      <c r="AE33" s="129"/>
      <c r="AF33" s="129"/>
      <c r="AG33" s="262"/>
      <c r="AH33" s="262"/>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row>
    <row r="34" spans="1:71" s="117" customFormat="1" x14ac:dyDescent="0.3">
      <c r="A34" s="129"/>
      <c r="B34" s="195"/>
      <c r="C34" s="196"/>
      <c r="D34" s="196"/>
      <c r="E34" s="197"/>
      <c r="F34" s="197"/>
      <c r="G34" s="196"/>
      <c r="H34" s="198"/>
      <c r="I34" s="137" t="str">
        <f>Calculations!G28</f>
        <v/>
      </c>
      <c r="J34" s="198"/>
      <c r="K34" s="202"/>
      <c r="L34" s="197"/>
      <c r="M34" s="200"/>
      <c r="N34" s="200"/>
      <c r="O34" s="200"/>
      <c r="P34" s="200"/>
      <c r="Q34" s="200"/>
      <c r="R34" s="257"/>
      <c r="S34" s="257"/>
      <c r="T34" s="258"/>
      <c r="U34" s="258"/>
      <c r="V34" s="259"/>
      <c r="W34" s="259"/>
      <c r="X34" s="199"/>
      <c r="Y34" s="199"/>
      <c r="Z34" s="200"/>
      <c r="AA34" s="201"/>
      <c r="AB34" s="260" t="str">
        <f>Calculations!W28</f>
        <v/>
      </c>
      <c r="AC34" s="261" t="str">
        <f>Calculations!AG28</f>
        <v/>
      </c>
      <c r="AD34" s="129"/>
      <c r="AE34" s="129"/>
      <c r="AF34" s="129"/>
      <c r="AG34" s="262"/>
      <c r="AH34" s="262"/>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c r="BR34" s="129"/>
      <c r="BS34" s="129"/>
    </row>
    <row r="35" spans="1:71" s="117" customFormat="1" x14ac:dyDescent="0.3">
      <c r="A35" s="129"/>
      <c r="B35" s="195"/>
      <c r="C35" s="196"/>
      <c r="D35" s="196"/>
      <c r="E35" s="197"/>
      <c r="F35" s="197"/>
      <c r="G35" s="196"/>
      <c r="H35" s="198"/>
      <c r="I35" s="137" t="str">
        <f>Calculations!G29</f>
        <v/>
      </c>
      <c r="J35" s="198"/>
      <c r="K35" s="202"/>
      <c r="L35" s="197"/>
      <c r="M35" s="200"/>
      <c r="N35" s="200"/>
      <c r="O35" s="200"/>
      <c r="P35" s="200"/>
      <c r="Q35" s="200"/>
      <c r="R35" s="257"/>
      <c r="S35" s="257"/>
      <c r="T35" s="258"/>
      <c r="U35" s="258"/>
      <c r="V35" s="259"/>
      <c r="W35" s="259"/>
      <c r="X35" s="199"/>
      <c r="Y35" s="199"/>
      <c r="Z35" s="200"/>
      <c r="AA35" s="201"/>
      <c r="AB35" s="260" t="str">
        <f>Calculations!W29</f>
        <v/>
      </c>
      <c r="AC35" s="261" t="str">
        <f>Calculations!AG29</f>
        <v/>
      </c>
      <c r="AD35" s="129"/>
      <c r="AE35" s="129"/>
      <c r="AF35" s="129"/>
      <c r="AG35" s="262"/>
      <c r="AH35" s="262"/>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29"/>
      <c r="BR35" s="129"/>
      <c r="BS35" s="129"/>
    </row>
    <row r="36" spans="1:71" s="117" customFormat="1" x14ac:dyDescent="0.3">
      <c r="A36" s="129"/>
      <c r="B36" s="195"/>
      <c r="C36" s="196"/>
      <c r="D36" s="196"/>
      <c r="E36" s="197"/>
      <c r="F36" s="197"/>
      <c r="G36" s="196"/>
      <c r="H36" s="198"/>
      <c r="I36" s="137" t="str">
        <f>Calculations!G30</f>
        <v/>
      </c>
      <c r="J36" s="198"/>
      <c r="K36" s="202"/>
      <c r="L36" s="197"/>
      <c r="M36" s="200"/>
      <c r="N36" s="200"/>
      <c r="O36" s="200"/>
      <c r="P36" s="200"/>
      <c r="Q36" s="200"/>
      <c r="R36" s="257"/>
      <c r="S36" s="257"/>
      <c r="T36" s="258"/>
      <c r="U36" s="258"/>
      <c r="V36" s="259"/>
      <c r="W36" s="259"/>
      <c r="X36" s="199"/>
      <c r="Y36" s="199"/>
      <c r="Z36" s="200"/>
      <c r="AA36" s="201"/>
      <c r="AB36" s="260" t="str">
        <f>Calculations!W30</f>
        <v/>
      </c>
      <c r="AC36" s="261" t="str">
        <f>Calculations!AG30</f>
        <v/>
      </c>
      <c r="AD36" s="129"/>
      <c r="AE36" s="129"/>
      <c r="AF36" s="129"/>
      <c r="AG36" s="262"/>
      <c r="AH36" s="262"/>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row>
    <row r="37" spans="1:71" s="117" customFormat="1" x14ac:dyDescent="0.3">
      <c r="A37" s="129"/>
      <c r="B37" s="195"/>
      <c r="C37" s="196"/>
      <c r="D37" s="196"/>
      <c r="E37" s="197"/>
      <c r="F37" s="197"/>
      <c r="G37" s="196"/>
      <c r="H37" s="198"/>
      <c r="I37" s="137" t="str">
        <f>Calculations!G31</f>
        <v/>
      </c>
      <c r="J37" s="198"/>
      <c r="K37" s="202"/>
      <c r="L37" s="197"/>
      <c r="M37" s="200"/>
      <c r="N37" s="200"/>
      <c r="O37" s="200"/>
      <c r="P37" s="200"/>
      <c r="Q37" s="200"/>
      <c r="R37" s="257"/>
      <c r="S37" s="257"/>
      <c r="T37" s="258"/>
      <c r="U37" s="258"/>
      <c r="V37" s="259"/>
      <c r="W37" s="259"/>
      <c r="X37" s="199"/>
      <c r="Y37" s="199"/>
      <c r="Z37" s="200"/>
      <c r="AA37" s="201"/>
      <c r="AB37" s="260" t="str">
        <f>Calculations!W31</f>
        <v/>
      </c>
      <c r="AC37" s="261" t="str">
        <f>Calculations!AG31</f>
        <v/>
      </c>
      <c r="AD37" s="129"/>
      <c r="AE37" s="129"/>
      <c r="AF37" s="129"/>
      <c r="AG37" s="262"/>
      <c r="AH37" s="262"/>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row>
    <row r="38" spans="1:71" s="117" customFormat="1" x14ac:dyDescent="0.3">
      <c r="A38" s="129"/>
      <c r="B38" s="195"/>
      <c r="C38" s="196"/>
      <c r="D38" s="196"/>
      <c r="E38" s="197"/>
      <c r="F38" s="197"/>
      <c r="G38" s="196"/>
      <c r="H38" s="198"/>
      <c r="I38" s="137" t="str">
        <f>Calculations!G32</f>
        <v/>
      </c>
      <c r="J38" s="198"/>
      <c r="K38" s="202"/>
      <c r="L38" s="197"/>
      <c r="M38" s="200"/>
      <c r="N38" s="200"/>
      <c r="O38" s="200"/>
      <c r="P38" s="200"/>
      <c r="Q38" s="200"/>
      <c r="R38" s="257"/>
      <c r="S38" s="257"/>
      <c r="T38" s="258"/>
      <c r="U38" s="258"/>
      <c r="V38" s="259"/>
      <c r="W38" s="259"/>
      <c r="X38" s="199"/>
      <c r="Y38" s="199"/>
      <c r="Z38" s="200"/>
      <c r="AA38" s="201"/>
      <c r="AB38" s="260" t="str">
        <f>Calculations!W32</f>
        <v/>
      </c>
      <c r="AC38" s="261" t="str">
        <f>Calculations!AG32</f>
        <v/>
      </c>
      <c r="AD38" s="129"/>
      <c r="AE38" s="129"/>
      <c r="AF38" s="129"/>
      <c r="AG38" s="262"/>
      <c r="AH38" s="262"/>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c r="BR38" s="129"/>
      <c r="BS38" s="129"/>
    </row>
    <row r="39" spans="1:71" s="117" customFormat="1" x14ac:dyDescent="0.3">
      <c r="A39" s="129"/>
      <c r="B39" s="195"/>
      <c r="C39" s="196"/>
      <c r="D39" s="196"/>
      <c r="E39" s="197"/>
      <c r="F39" s="197"/>
      <c r="G39" s="196"/>
      <c r="H39" s="198"/>
      <c r="I39" s="137" t="str">
        <f>Calculations!G33</f>
        <v/>
      </c>
      <c r="J39" s="198"/>
      <c r="K39" s="202"/>
      <c r="L39" s="197"/>
      <c r="M39" s="200"/>
      <c r="N39" s="200"/>
      <c r="O39" s="200"/>
      <c r="P39" s="200"/>
      <c r="Q39" s="200"/>
      <c r="R39" s="257"/>
      <c r="S39" s="257"/>
      <c r="T39" s="258"/>
      <c r="U39" s="258"/>
      <c r="V39" s="259"/>
      <c r="W39" s="259"/>
      <c r="X39" s="199"/>
      <c r="Y39" s="199"/>
      <c r="Z39" s="200"/>
      <c r="AA39" s="201"/>
      <c r="AB39" s="260" t="str">
        <f>Calculations!W33</f>
        <v/>
      </c>
      <c r="AC39" s="261" t="str">
        <f>Calculations!AG33</f>
        <v/>
      </c>
      <c r="AD39" s="129"/>
      <c r="AE39" s="129"/>
      <c r="AF39" s="129"/>
      <c r="AG39" s="262"/>
      <c r="AH39" s="262"/>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row>
    <row r="40" spans="1:71" s="117" customFormat="1" x14ac:dyDescent="0.3">
      <c r="A40" s="129"/>
      <c r="B40" s="195"/>
      <c r="C40" s="196"/>
      <c r="D40" s="196"/>
      <c r="E40" s="197"/>
      <c r="F40" s="197"/>
      <c r="G40" s="196"/>
      <c r="H40" s="198"/>
      <c r="I40" s="137" t="str">
        <f>Calculations!G34</f>
        <v/>
      </c>
      <c r="J40" s="198"/>
      <c r="K40" s="202"/>
      <c r="L40" s="197"/>
      <c r="M40" s="200"/>
      <c r="N40" s="200"/>
      <c r="O40" s="200"/>
      <c r="P40" s="200"/>
      <c r="Q40" s="200"/>
      <c r="R40" s="257"/>
      <c r="S40" s="257"/>
      <c r="T40" s="258"/>
      <c r="U40" s="258"/>
      <c r="V40" s="259"/>
      <c r="W40" s="259"/>
      <c r="X40" s="199"/>
      <c r="Y40" s="199"/>
      <c r="Z40" s="200"/>
      <c r="AA40" s="201"/>
      <c r="AB40" s="260" t="str">
        <f>Calculations!W34</f>
        <v/>
      </c>
      <c r="AC40" s="261" t="str">
        <f>Calculations!AG34</f>
        <v/>
      </c>
      <c r="AD40" s="129"/>
      <c r="AE40" s="129"/>
      <c r="AF40" s="129"/>
      <c r="AG40" s="262"/>
      <c r="AH40" s="262"/>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row>
    <row r="41" spans="1:71" s="117" customFormat="1" x14ac:dyDescent="0.3">
      <c r="A41" s="129"/>
      <c r="B41" s="195"/>
      <c r="C41" s="196"/>
      <c r="D41" s="196"/>
      <c r="E41" s="197"/>
      <c r="F41" s="197"/>
      <c r="G41" s="196"/>
      <c r="H41" s="198"/>
      <c r="I41" s="137" t="str">
        <f>Calculations!G35</f>
        <v/>
      </c>
      <c r="J41" s="198"/>
      <c r="K41" s="202"/>
      <c r="L41" s="197"/>
      <c r="M41" s="200"/>
      <c r="N41" s="200"/>
      <c r="O41" s="200"/>
      <c r="P41" s="200"/>
      <c r="Q41" s="200"/>
      <c r="R41" s="257"/>
      <c r="S41" s="257"/>
      <c r="T41" s="258"/>
      <c r="U41" s="258"/>
      <c r="V41" s="259"/>
      <c r="W41" s="259"/>
      <c r="X41" s="199"/>
      <c r="Y41" s="199"/>
      <c r="Z41" s="200"/>
      <c r="AA41" s="201"/>
      <c r="AB41" s="260" t="str">
        <f>Calculations!W35</f>
        <v/>
      </c>
      <c r="AC41" s="261" t="str">
        <f>Calculations!AG35</f>
        <v/>
      </c>
      <c r="AD41" s="129"/>
      <c r="AE41" s="129"/>
      <c r="AF41" s="129"/>
      <c r="AG41" s="262"/>
      <c r="AH41" s="262"/>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row>
    <row r="42" spans="1:71" s="117" customFormat="1" x14ac:dyDescent="0.3">
      <c r="A42" s="129"/>
      <c r="B42" s="195"/>
      <c r="C42" s="196"/>
      <c r="D42" s="196"/>
      <c r="E42" s="197"/>
      <c r="F42" s="197"/>
      <c r="G42" s="196"/>
      <c r="H42" s="198"/>
      <c r="I42" s="137" t="str">
        <f>Calculations!G36</f>
        <v/>
      </c>
      <c r="J42" s="198"/>
      <c r="K42" s="202"/>
      <c r="L42" s="197"/>
      <c r="M42" s="200"/>
      <c r="N42" s="200"/>
      <c r="O42" s="200"/>
      <c r="P42" s="200"/>
      <c r="Q42" s="200"/>
      <c r="R42" s="257"/>
      <c r="S42" s="257"/>
      <c r="T42" s="258"/>
      <c r="U42" s="258"/>
      <c r="V42" s="259"/>
      <c r="W42" s="259"/>
      <c r="X42" s="199"/>
      <c r="Y42" s="199"/>
      <c r="Z42" s="200"/>
      <c r="AA42" s="201"/>
      <c r="AB42" s="260" t="str">
        <f>Calculations!W36</f>
        <v/>
      </c>
      <c r="AC42" s="261" t="str">
        <f>Calculations!AG36</f>
        <v/>
      </c>
      <c r="AD42" s="129"/>
      <c r="AE42" s="129"/>
      <c r="AF42" s="129"/>
      <c r="AG42" s="262"/>
      <c r="AH42" s="262"/>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row>
    <row r="43" spans="1:71" s="117" customFormat="1" x14ac:dyDescent="0.3">
      <c r="A43" s="129"/>
      <c r="B43" s="195"/>
      <c r="C43" s="196"/>
      <c r="D43" s="196"/>
      <c r="E43" s="197"/>
      <c r="F43" s="197"/>
      <c r="G43" s="196"/>
      <c r="H43" s="198"/>
      <c r="I43" s="137" t="str">
        <f>Calculations!G37</f>
        <v/>
      </c>
      <c r="J43" s="198"/>
      <c r="K43" s="202"/>
      <c r="L43" s="197"/>
      <c r="M43" s="200"/>
      <c r="N43" s="200"/>
      <c r="O43" s="200"/>
      <c r="P43" s="200"/>
      <c r="Q43" s="200"/>
      <c r="R43" s="257"/>
      <c r="S43" s="257"/>
      <c r="T43" s="258"/>
      <c r="U43" s="258"/>
      <c r="V43" s="259"/>
      <c r="W43" s="259"/>
      <c r="X43" s="199"/>
      <c r="Y43" s="199"/>
      <c r="Z43" s="200"/>
      <c r="AA43" s="201"/>
      <c r="AB43" s="260" t="str">
        <f>Calculations!W37</f>
        <v/>
      </c>
      <c r="AC43" s="261" t="str">
        <f>Calculations!AG37</f>
        <v/>
      </c>
      <c r="AD43" s="129"/>
      <c r="AE43" s="129"/>
      <c r="AF43" s="129"/>
      <c r="AG43" s="262"/>
      <c r="AH43" s="262"/>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c r="BR43" s="129"/>
      <c r="BS43" s="129"/>
    </row>
    <row r="44" spans="1:71" s="117" customFormat="1" x14ac:dyDescent="0.3">
      <c r="A44" s="129"/>
      <c r="B44" s="195"/>
      <c r="C44" s="196"/>
      <c r="D44" s="196"/>
      <c r="E44" s="197"/>
      <c r="F44" s="197"/>
      <c r="G44" s="196"/>
      <c r="H44" s="198"/>
      <c r="I44" s="137" t="str">
        <f>Calculations!G38</f>
        <v/>
      </c>
      <c r="J44" s="198"/>
      <c r="K44" s="202"/>
      <c r="L44" s="197"/>
      <c r="M44" s="200"/>
      <c r="N44" s="200"/>
      <c r="O44" s="200"/>
      <c r="P44" s="200"/>
      <c r="Q44" s="200"/>
      <c r="R44" s="257"/>
      <c r="S44" s="257"/>
      <c r="T44" s="258"/>
      <c r="U44" s="258"/>
      <c r="V44" s="259"/>
      <c r="W44" s="259"/>
      <c r="X44" s="199"/>
      <c r="Y44" s="199"/>
      <c r="Z44" s="200"/>
      <c r="AA44" s="201"/>
      <c r="AB44" s="260" t="str">
        <f>Calculations!W38</f>
        <v/>
      </c>
      <c r="AC44" s="261" t="str">
        <f>Calculations!AG38</f>
        <v/>
      </c>
      <c r="AD44" s="129"/>
      <c r="AE44" s="129"/>
      <c r="AF44" s="129"/>
      <c r="AG44" s="262"/>
      <c r="AH44" s="262"/>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29"/>
      <c r="BM44" s="129"/>
      <c r="BN44" s="129"/>
      <c r="BO44" s="129"/>
      <c r="BP44" s="129"/>
      <c r="BQ44" s="129"/>
      <c r="BR44" s="129"/>
      <c r="BS44" s="129"/>
    </row>
    <row r="45" spans="1:71" s="117" customFormat="1" x14ac:dyDescent="0.3">
      <c r="A45" s="129"/>
      <c r="B45" s="195"/>
      <c r="C45" s="196"/>
      <c r="D45" s="196"/>
      <c r="E45" s="197"/>
      <c r="F45" s="197"/>
      <c r="G45" s="196"/>
      <c r="H45" s="198"/>
      <c r="I45" s="137" t="str">
        <f>Calculations!G39</f>
        <v/>
      </c>
      <c r="J45" s="198"/>
      <c r="K45" s="202"/>
      <c r="L45" s="197"/>
      <c r="M45" s="200"/>
      <c r="N45" s="200"/>
      <c r="O45" s="200"/>
      <c r="P45" s="200"/>
      <c r="Q45" s="200"/>
      <c r="R45" s="257"/>
      <c r="S45" s="257"/>
      <c r="T45" s="258"/>
      <c r="U45" s="258"/>
      <c r="V45" s="259"/>
      <c r="W45" s="259"/>
      <c r="X45" s="199"/>
      <c r="Y45" s="199"/>
      <c r="Z45" s="200"/>
      <c r="AA45" s="201"/>
      <c r="AB45" s="260" t="str">
        <f>Calculations!W39</f>
        <v/>
      </c>
      <c r="AC45" s="261" t="str">
        <f>Calculations!AG39</f>
        <v/>
      </c>
      <c r="AD45" s="129"/>
      <c r="AE45" s="129"/>
      <c r="AF45" s="129"/>
      <c r="AG45" s="262"/>
      <c r="AH45" s="262"/>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c r="BR45" s="129"/>
      <c r="BS45" s="129"/>
    </row>
    <row r="46" spans="1:71" s="117" customFormat="1" x14ac:dyDescent="0.3">
      <c r="A46" s="129"/>
      <c r="B46" s="195"/>
      <c r="C46" s="196"/>
      <c r="D46" s="196"/>
      <c r="E46" s="197"/>
      <c r="F46" s="197"/>
      <c r="G46" s="196"/>
      <c r="H46" s="198"/>
      <c r="I46" s="137" t="str">
        <f>Calculations!G40</f>
        <v/>
      </c>
      <c r="J46" s="198"/>
      <c r="K46" s="202"/>
      <c r="L46" s="197"/>
      <c r="M46" s="200"/>
      <c r="N46" s="200"/>
      <c r="O46" s="200"/>
      <c r="P46" s="200"/>
      <c r="Q46" s="200"/>
      <c r="R46" s="257"/>
      <c r="S46" s="257"/>
      <c r="T46" s="258"/>
      <c r="U46" s="258"/>
      <c r="V46" s="259"/>
      <c r="W46" s="259"/>
      <c r="X46" s="199"/>
      <c r="Y46" s="199"/>
      <c r="Z46" s="200"/>
      <c r="AA46" s="201"/>
      <c r="AB46" s="260" t="str">
        <f>Calculations!W40</f>
        <v/>
      </c>
      <c r="AC46" s="261" t="str">
        <f>Calculations!AG40</f>
        <v/>
      </c>
      <c r="AD46" s="129"/>
      <c r="AE46" s="129"/>
      <c r="AF46" s="129"/>
      <c r="AG46" s="262"/>
      <c r="AH46" s="262"/>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c r="BR46" s="129"/>
      <c r="BS46" s="129"/>
    </row>
    <row r="47" spans="1:71" s="117" customFormat="1" x14ac:dyDescent="0.3">
      <c r="A47" s="129"/>
      <c r="B47" s="195"/>
      <c r="C47" s="196"/>
      <c r="D47" s="196"/>
      <c r="E47" s="197"/>
      <c r="F47" s="197"/>
      <c r="G47" s="196"/>
      <c r="H47" s="198"/>
      <c r="I47" s="137" t="str">
        <f>Calculations!G41</f>
        <v/>
      </c>
      <c r="J47" s="198"/>
      <c r="K47" s="202"/>
      <c r="L47" s="197"/>
      <c r="M47" s="200"/>
      <c r="N47" s="200"/>
      <c r="O47" s="200"/>
      <c r="P47" s="200"/>
      <c r="Q47" s="200"/>
      <c r="R47" s="257"/>
      <c r="S47" s="257"/>
      <c r="T47" s="258"/>
      <c r="U47" s="258"/>
      <c r="V47" s="259"/>
      <c r="W47" s="259"/>
      <c r="X47" s="199"/>
      <c r="Y47" s="199"/>
      <c r="Z47" s="200"/>
      <c r="AA47" s="201"/>
      <c r="AB47" s="260" t="str">
        <f>Calculations!W41</f>
        <v/>
      </c>
      <c r="AC47" s="261" t="str">
        <f>Calculations!AG41</f>
        <v/>
      </c>
      <c r="AD47" s="129"/>
      <c r="AE47" s="129"/>
      <c r="AF47" s="129"/>
      <c r="AG47" s="262"/>
      <c r="AH47" s="262"/>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c r="BR47" s="129"/>
      <c r="BS47" s="129"/>
    </row>
    <row r="48" spans="1:71" s="117" customFormat="1" x14ac:dyDescent="0.3">
      <c r="A48" s="129"/>
      <c r="B48" s="195"/>
      <c r="C48" s="196"/>
      <c r="D48" s="196"/>
      <c r="E48" s="197"/>
      <c r="F48" s="197"/>
      <c r="G48" s="196"/>
      <c r="H48" s="198"/>
      <c r="I48" s="137" t="str">
        <f>Calculations!G42</f>
        <v/>
      </c>
      <c r="J48" s="198"/>
      <c r="K48" s="202"/>
      <c r="L48" s="197"/>
      <c r="M48" s="200"/>
      <c r="N48" s="200"/>
      <c r="O48" s="200"/>
      <c r="P48" s="200"/>
      <c r="Q48" s="200"/>
      <c r="R48" s="257"/>
      <c r="S48" s="257"/>
      <c r="T48" s="258"/>
      <c r="U48" s="258"/>
      <c r="V48" s="259"/>
      <c r="W48" s="259"/>
      <c r="X48" s="199"/>
      <c r="Y48" s="199"/>
      <c r="Z48" s="200"/>
      <c r="AA48" s="201"/>
      <c r="AB48" s="260" t="str">
        <f>Calculations!W42</f>
        <v/>
      </c>
      <c r="AC48" s="261" t="str">
        <f>Calculations!AG42</f>
        <v/>
      </c>
      <c r="AD48" s="129"/>
      <c r="AE48" s="129"/>
      <c r="AF48" s="129"/>
      <c r="AG48" s="262"/>
      <c r="AH48" s="262"/>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c r="BR48" s="129"/>
      <c r="BS48" s="129"/>
    </row>
    <row r="49" spans="1:71" s="117" customFormat="1" x14ac:dyDescent="0.3">
      <c r="A49" s="129"/>
      <c r="B49" s="195"/>
      <c r="C49" s="196"/>
      <c r="D49" s="196"/>
      <c r="E49" s="197"/>
      <c r="F49" s="197"/>
      <c r="G49" s="196"/>
      <c r="H49" s="198"/>
      <c r="I49" s="137" t="str">
        <f>Calculations!G43</f>
        <v/>
      </c>
      <c r="J49" s="198"/>
      <c r="K49" s="202"/>
      <c r="L49" s="197"/>
      <c r="M49" s="200"/>
      <c r="N49" s="200"/>
      <c r="O49" s="200"/>
      <c r="P49" s="200"/>
      <c r="Q49" s="200"/>
      <c r="R49" s="257"/>
      <c r="S49" s="257"/>
      <c r="T49" s="258"/>
      <c r="U49" s="258"/>
      <c r="V49" s="259"/>
      <c r="W49" s="259"/>
      <c r="X49" s="199"/>
      <c r="Y49" s="199"/>
      <c r="Z49" s="200"/>
      <c r="AA49" s="201"/>
      <c r="AB49" s="260" t="str">
        <f>Calculations!W43</f>
        <v/>
      </c>
      <c r="AC49" s="261" t="str">
        <f>Calculations!AG43</f>
        <v/>
      </c>
      <c r="AD49" s="129"/>
      <c r="AE49" s="129"/>
      <c r="AF49" s="129"/>
      <c r="AG49" s="262"/>
      <c r="AH49" s="262"/>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row>
    <row r="50" spans="1:71" s="117" customFormat="1" x14ac:dyDescent="0.3">
      <c r="A50" s="129"/>
      <c r="B50" s="195"/>
      <c r="C50" s="196"/>
      <c r="D50" s="196"/>
      <c r="E50" s="197"/>
      <c r="F50" s="197"/>
      <c r="G50" s="196"/>
      <c r="H50" s="198"/>
      <c r="I50" s="137" t="str">
        <f>Calculations!G44</f>
        <v/>
      </c>
      <c r="J50" s="198"/>
      <c r="K50" s="202"/>
      <c r="L50" s="197"/>
      <c r="M50" s="200"/>
      <c r="N50" s="200"/>
      <c r="O50" s="200"/>
      <c r="P50" s="200"/>
      <c r="Q50" s="200"/>
      <c r="R50" s="257"/>
      <c r="S50" s="257"/>
      <c r="T50" s="258"/>
      <c r="U50" s="258"/>
      <c r="V50" s="259"/>
      <c r="W50" s="259"/>
      <c r="X50" s="199"/>
      <c r="Y50" s="199"/>
      <c r="Z50" s="200"/>
      <c r="AA50" s="201"/>
      <c r="AB50" s="260" t="str">
        <f>Calculations!W44</f>
        <v/>
      </c>
      <c r="AC50" s="261" t="str">
        <f>Calculations!AG44</f>
        <v/>
      </c>
      <c r="AD50" s="129"/>
      <c r="AE50" s="129"/>
      <c r="AF50" s="129"/>
      <c r="AG50" s="262"/>
      <c r="AH50" s="262"/>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c r="BR50" s="129"/>
      <c r="BS50" s="129"/>
    </row>
    <row r="51" spans="1:71" s="117" customFormat="1" x14ac:dyDescent="0.3">
      <c r="A51" s="129"/>
      <c r="B51" s="195"/>
      <c r="C51" s="196"/>
      <c r="D51" s="196"/>
      <c r="E51" s="197"/>
      <c r="F51" s="197"/>
      <c r="G51" s="196"/>
      <c r="H51" s="198"/>
      <c r="I51" s="137" t="str">
        <f>Calculations!G45</f>
        <v/>
      </c>
      <c r="J51" s="198"/>
      <c r="K51" s="202"/>
      <c r="L51" s="197"/>
      <c r="M51" s="200"/>
      <c r="N51" s="200"/>
      <c r="O51" s="200"/>
      <c r="P51" s="200"/>
      <c r="Q51" s="200"/>
      <c r="R51" s="257"/>
      <c r="S51" s="257"/>
      <c r="T51" s="258"/>
      <c r="U51" s="258"/>
      <c r="V51" s="259"/>
      <c r="W51" s="259"/>
      <c r="X51" s="199"/>
      <c r="Y51" s="199"/>
      <c r="Z51" s="200"/>
      <c r="AA51" s="201"/>
      <c r="AB51" s="260" t="str">
        <f>Calculations!W45</f>
        <v/>
      </c>
      <c r="AC51" s="261" t="str">
        <f>Calculations!AG45</f>
        <v/>
      </c>
      <c r="AD51" s="129"/>
      <c r="AE51" s="129"/>
      <c r="AF51" s="129"/>
      <c r="AG51" s="262"/>
      <c r="AH51" s="262"/>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29"/>
      <c r="BR51" s="129"/>
      <c r="BS51" s="129"/>
    </row>
    <row r="52" spans="1:71" s="117" customFormat="1" x14ac:dyDescent="0.3">
      <c r="A52" s="129"/>
      <c r="B52" s="195"/>
      <c r="C52" s="196"/>
      <c r="D52" s="196"/>
      <c r="E52" s="197"/>
      <c r="F52" s="197"/>
      <c r="G52" s="196"/>
      <c r="H52" s="198"/>
      <c r="I52" s="137" t="str">
        <f>Calculations!G46</f>
        <v/>
      </c>
      <c r="J52" s="198"/>
      <c r="K52" s="202"/>
      <c r="L52" s="197"/>
      <c r="M52" s="200"/>
      <c r="N52" s="200"/>
      <c r="O52" s="200"/>
      <c r="P52" s="200"/>
      <c r="Q52" s="200"/>
      <c r="R52" s="257"/>
      <c r="S52" s="257"/>
      <c r="T52" s="258"/>
      <c r="U52" s="258"/>
      <c r="V52" s="259"/>
      <c r="W52" s="259"/>
      <c r="X52" s="199"/>
      <c r="Y52" s="199"/>
      <c r="Z52" s="200"/>
      <c r="AA52" s="201"/>
      <c r="AB52" s="260" t="str">
        <f>Calculations!W46</f>
        <v/>
      </c>
      <c r="AC52" s="261" t="str">
        <f>Calculations!AG46</f>
        <v/>
      </c>
      <c r="AD52" s="129"/>
      <c r="AE52" s="129"/>
      <c r="AF52" s="129"/>
      <c r="AG52" s="262"/>
      <c r="AH52" s="262"/>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row>
    <row r="53" spans="1:71" s="117" customFormat="1" x14ac:dyDescent="0.3">
      <c r="A53" s="129"/>
      <c r="B53" s="195"/>
      <c r="C53" s="196"/>
      <c r="D53" s="196"/>
      <c r="E53" s="197"/>
      <c r="F53" s="197"/>
      <c r="G53" s="196"/>
      <c r="H53" s="198"/>
      <c r="I53" s="137" t="str">
        <f>Calculations!G47</f>
        <v/>
      </c>
      <c r="J53" s="198"/>
      <c r="K53" s="202"/>
      <c r="L53" s="197"/>
      <c r="M53" s="200"/>
      <c r="N53" s="200"/>
      <c r="O53" s="200"/>
      <c r="P53" s="200"/>
      <c r="Q53" s="200"/>
      <c r="R53" s="257"/>
      <c r="S53" s="257"/>
      <c r="T53" s="258"/>
      <c r="U53" s="258"/>
      <c r="V53" s="259"/>
      <c r="W53" s="259"/>
      <c r="X53" s="199"/>
      <c r="Y53" s="199"/>
      <c r="Z53" s="200"/>
      <c r="AA53" s="201"/>
      <c r="AB53" s="260" t="str">
        <f>Calculations!W47</f>
        <v/>
      </c>
      <c r="AC53" s="261" t="str">
        <f>Calculations!AG47</f>
        <v/>
      </c>
      <c r="AD53" s="129"/>
      <c r="AE53" s="129"/>
      <c r="AF53" s="129"/>
      <c r="AG53" s="262"/>
      <c r="AH53" s="262"/>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row>
    <row r="54" spans="1:71" s="117" customFormat="1" x14ac:dyDescent="0.3">
      <c r="A54" s="129"/>
      <c r="B54" s="195"/>
      <c r="C54" s="196"/>
      <c r="D54" s="196"/>
      <c r="E54" s="197"/>
      <c r="F54" s="197"/>
      <c r="G54" s="196"/>
      <c r="H54" s="198"/>
      <c r="I54" s="137" t="str">
        <f>Calculations!G48</f>
        <v/>
      </c>
      <c r="J54" s="198"/>
      <c r="K54" s="202"/>
      <c r="L54" s="197"/>
      <c r="M54" s="200"/>
      <c r="N54" s="200"/>
      <c r="O54" s="200"/>
      <c r="P54" s="200"/>
      <c r="Q54" s="200"/>
      <c r="R54" s="257"/>
      <c r="S54" s="257"/>
      <c r="T54" s="258"/>
      <c r="U54" s="258"/>
      <c r="V54" s="259"/>
      <c r="W54" s="259"/>
      <c r="X54" s="199"/>
      <c r="Y54" s="199"/>
      <c r="Z54" s="200"/>
      <c r="AA54" s="201"/>
      <c r="AB54" s="260" t="str">
        <f>Calculations!W48</f>
        <v/>
      </c>
      <c r="AC54" s="261" t="str">
        <f>Calculations!AG48</f>
        <v/>
      </c>
      <c r="AD54" s="129"/>
      <c r="AE54" s="129"/>
      <c r="AF54" s="129"/>
      <c r="AG54" s="262"/>
      <c r="AH54" s="262"/>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row>
    <row r="55" spans="1:71" s="117" customFormat="1" x14ac:dyDescent="0.3">
      <c r="A55" s="129"/>
      <c r="B55" s="195"/>
      <c r="C55" s="196"/>
      <c r="D55" s="196"/>
      <c r="E55" s="197"/>
      <c r="F55" s="197"/>
      <c r="G55" s="196"/>
      <c r="H55" s="198"/>
      <c r="I55" s="137" t="str">
        <f>Calculations!G49</f>
        <v/>
      </c>
      <c r="J55" s="198"/>
      <c r="K55" s="202"/>
      <c r="L55" s="197"/>
      <c r="M55" s="200"/>
      <c r="N55" s="200"/>
      <c r="O55" s="200"/>
      <c r="P55" s="200"/>
      <c r="Q55" s="200"/>
      <c r="R55" s="257"/>
      <c r="S55" s="257"/>
      <c r="T55" s="258"/>
      <c r="U55" s="258"/>
      <c r="V55" s="259"/>
      <c r="W55" s="259"/>
      <c r="X55" s="199"/>
      <c r="Y55" s="199"/>
      <c r="Z55" s="200"/>
      <c r="AA55" s="201"/>
      <c r="AB55" s="260" t="str">
        <f>Calculations!W49</f>
        <v/>
      </c>
      <c r="AC55" s="261" t="str">
        <f>Calculations!AG49</f>
        <v/>
      </c>
      <c r="AD55" s="129"/>
      <c r="AE55" s="129"/>
      <c r="AF55" s="129"/>
      <c r="AG55" s="262"/>
      <c r="AH55" s="262"/>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row>
    <row r="56" spans="1:71" s="117" customFormat="1" x14ac:dyDescent="0.3">
      <c r="A56" s="129"/>
      <c r="B56" s="195"/>
      <c r="C56" s="196"/>
      <c r="D56" s="196"/>
      <c r="E56" s="197"/>
      <c r="F56" s="197"/>
      <c r="G56" s="196"/>
      <c r="H56" s="198"/>
      <c r="I56" s="137" t="str">
        <f>Calculations!G50</f>
        <v/>
      </c>
      <c r="J56" s="198"/>
      <c r="K56" s="202"/>
      <c r="L56" s="197"/>
      <c r="M56" s="200"/>
      <c r="N56" s="200"/>
      <c r="O56" s="200"/>
      <c r="P56" s="200"/>
      <c r="Q56" s="200"/>
      <c r="R56" s="257"/>
      <c r="S56" s="257"/>
      <c r="T56" s="258"/>
      <c r="U56" s="258"/>
      <c r="V56" s="259"/>
      <c r="W56" s="259"/>
      <c r="X56" s="199"/>
      <c r="Y56" s="199"/>
      <c r="Z56" s="200"/>
      <c r="AA56" s="201"/>
      <c r="AB56" s="260" t="str">
        <f>Calculations!W50</f>
        <v/>
      </c>
      <c r="AC56" s="261" t="str">
        <f>Calculations!AG50</f>
        <v/>
      </c>
      <c r="AD56" s="129"/>
      <c r="AE56" s="129"/>
      <c r="AF56" s="129"/>
      <c r="AG56" s="262"/>
      <c r="AH56" s="262"/>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row>
    <row r="57" spans="1:71" s="117" customFormat="1" x14ac:dyDescent="0.3">
      <c r="A57" s="129"/>
      <c r="B57" s="195"/>
      <c r="C57" s="196"/>
      <c r="D57" s="196"/>
      <c r="E57" s="197"/>
      <c r="F57" s="197"/>
      <c r="G57" s="196"/>
      <c r="H57" s="198"/>
      <c r="I57" s="137" t="str">
        <f>Calculations!G51</f>
        <v/>
      </c>
      <c r="J57" s="198"/>
      <c r="K57" s="202"/>
      <c r="L57" s="197"/>
      <c r="M57" s="200"/>
      <c r="N57" s="200"/>
      <c r="O57" s="200"/>
      <c r="P57" s="200"/>
      <c r="Q57" s="200"/>
      <c r="R57" s="257"/>
      <c r="S57" s="257"/>
      <c r="T57" s="258"/>
      <c r="U57" s="258"/>
      <c r="V57" s="259"/>
      <c r="W57" s="259"/>
      <c r="X57" s="199"/>
      <c r="Y57" s="199"/>
      <c r="Z57" s="200"/>
      <c r="AA57" s="201"/>
      <c r="AB57" s="260" t="str">
        <f>Calculations!W51</f>
        <v/>
      </c>
      <c r="AC57" s="261" t="str">
        <f>Calculations!AG51</f>
        <v/>
      </c>
      <c r="AD57" s="129"/>
      <c r="AE57" s="129"/>
      <c r="AF57" s="129"/>
      <c r="AG57" s="262"/>
      <c r="AH57" s="262"/>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row>
    <row r="58" spans="1:71" s="117" customFormat="1" x14ac:dyDescent="0.3">
      <c r="A58" s="129"/>
      <c r="B58" s="195"/>
      <c r="C58" s="196"/>
      <c r="D58" s="196"/>
      <c r="E58" s="197"/>
      <c r="F58" s="197"/>
      <c r="G58" s="196"/>
      <c r="H58" s="198"/>
      <c r="I58" s="137" t="str">
        <f>Calculations!G52</f>
        <v/>
      </c>
      <c r="J58" s="198"/>
      <c r="K58" s="202"/>
      <c r="L58" s="197"/>
      <c r="M58" s="200"/>
      <c r="N58" s="200"/>
      <c r="O58" s="200"/>
      <c r="P58" s="200"/>
      <c r="Q58" s="200"/>
      <c r="R58" s="257"/>
      <c r="S58" s="257"/>
      <c r="T58" s="258"/>
      <c r="U58" s="258"/>
      <c r="V58" s="259"/>
      <c r="W58" s="259"/>
      <c r="X58" s="199"/>
      <c r="Y58" s="199"/>
      <c r="Z58" s="200"/>
      <c r="AA58" s="201"/>
      <c r="AB58" s="260" t="str">
        <f>Calculations!W52</f>
        <v/>
      </c>
      <c r="AC58" s="261" t="str">
        <f>Calculations!AG52</f>
        <v/>
      </c>
      <c r="AD58" s="129"/>
      <c r="AE58" s="129"/>
      <c r="AF58" s="129"/>
      <c r="AG58" s="262"/>
      <c r="AH58" s="262"/>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row>
    <row r="59" spans="1:71" s="117" customFormat="1" x14ac:dyDescent="0.3">
      <c r="A59" s="129"/>
      <c r="B59" s="195"/>
      <c r="C59" s="196"/>
      <c r="D59" s="196"/>
      <c r="E59" s="197"/>
      <c r="F59" s="197"/>
      <c r="G59" s="196"/>
      <c r="H59" s="198"/>
      <c r="I59" s="137" t="str">
        <f>Calculations!G53</f>
        <v/>
      </c>
      <c r="J59" s="198"/>
      <c r="K59" s="202"/>
      <c r="L59" s="197"/>
      <c r="M59" s="200"/>
      <c r="N59" s="200"/>
      <c r="O59" s="200"/>
      <c r="P59" s="200"/>
      <c r="Q59" s="200"/>
      <c r="R59" s="257"/>
      <c r="S59" s="257"/>
      <c r="T59" s="258"/>
      <c r="U59" s="258"/>
      <c r="V59" s="259"/>
      <c r="W59" s="259"/>
      <c r="X59" s="199"/>
      <c r="Y59" s="199"/>
      <c r="Z59" s="200"/>
      <c r="AA59" s="201"/>
      <c r="AB59" s="260" t="str">
        <f>Calculations!W53</f>
        <v/>
      </c>
      <c r="AC59" s="261" t="str">
        <f>Calculations!AG53</f>
        <v/>
      </c>
      <c r="AD59" s="129"/>
      <c r="AE59" s="129"/>
      <c r="AF59" s="129"/>
      <c r="AG59" s="262"/>
      <c r="AH59" s="262"/>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row>
    <row r="60" spans="1:71" s="117" customFormat="1" x14ac:dyDescent="0.3">
      <c r="A60" s="129"/>
      <c r="B60" s="195"/>
      <c r="C60" s="196"/>
      <c r="D60" s="196"/>
      <c r="E60" s="197"/>
      <c r="F60" s="197"/>
      <c r="G60" s="196"/>
      <c r="H60" s="198"/>
      <c r="I60" s="137" t="str">
        <f>Calculations!G54</f>
        <v/>
      </c>
      <c r="J60" s="198"/>
      <c r="K60" s="202"/>
      <c r="L60" s="197"/>
      <c r="M60" s="200"/>
      <c r="N60" s="200"/>
      <c r="O60" s="200"/>
      <c r="P60" s="200"/>
      <c r="Q60" s="200"/>
      <c r="R60" s="257"/>
      <c r="S60" s="257"/>
      <c r="T60" s="258"/>
      <c r="U60" s="258"/>
      <c r="V60" s="259"/>
      <c r="W60" s="259"/>
      <c r="X60" s="199"/>
      <c r="Y60" s="199"/>
      <c r="Z60" s="200"/>
      <c r="AA60" s="201"/>
      <c r="AB60" s="260" t="str">
        <f>Calculations!W54</f>
        <v/>
      </c>
      <c r="AC60" s="261" t="str">
        <f>Calculations!AG54</f>
        <v/>
      </c>
      <c r="AD60" s="129"/>
      <c r="AE60" s="129"/>
      <c r="AF60" s="129"/>
      <c r="AG60" s="262"/>
      <c r="AH60" s="262"/>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row>
    <row r="61" spans="1:71" s="117" customFormat="1" x14ac:dyDescent="0.3">
      <c r="A61" s="129"/>
      <c r="B61" s="195"/>
      <c r="C61" s="196"/>
      <c r="D61" s="196"/>
      <c r="E61" s="197"/>
      <c r="F61" s="197"/>
      <c r="G61" s="196"/>
      <c r="H61" s="198"/>
      <c r="I61" s="137" t="str">
        <f>Calculations!G55</f>
        <v/>
      </c>
      <c r="J61" s="198"/>
      <c r="K61" s="202"/>
      <c r="L61" s="197"/>
      <c r="M61" s="200"/>
      <c r="N61" s="200"/>
      <c r="O61" s="200"/>
      <c r="P61" s="200"/>
      <c r="Q61" s="200"/>
      <c r="R61" s="257"/>
      <c r="S61" s="257"/>
      <c r="T61" s="258"/>
      <c r="U61" s="258"/>
      <c r="V61" s="259"/>
      <c r="W61" s="259"/>
      <c r="X61" s="199"/>
      <c r="Y61" s="199"/>
      <c r="Z61" s="200"/>
      <c r="AA61" s="201"/>
      <c r="AB61" s="260" t="str">
        <f>Calculations!W55</f>
        <v/>
      </c>
      <c r="AC61" s="261" t="str">
        <f>Calculations!AG55</f>
        <v/>
      </c>
      <c r="AD61" s="129"/>
      <c r="AE61" s="129"/>
      <c r="AF61" s="129"/>
      <c r="AG61" s="262"/>
      <c r="AH61" s="262"/>
      <c r="AI61" s="129"/>
      <c r="AJ61" s="129"/>
      <c r="AK61" s="129"/>
      <c r="AL61" s="129"/>
      <c r="AM61" s="129"/>
      <c r="AN61" s="129"/>
      <c r="AO61" s="129"/>
      <c r="AP61" s="129"/>
      <c r="AQ61" s="129"/>
      <c r="AR61" s="129"/>
      <c r="AS61" s="129"/>
      <c r="AT61" s="129"/>
      <c r="AU61" s="129"/>
      <c r="AV61" s="129"/>
      <c r="AW61" s="129"/>
      <c r="AX61" s="129"/>
      <c r="AY61" s="129"/>
      <c r="AZ61" s="129"/>
      <c r="BA61" s="129"/>
      <c r="BB61" s="129"/>
      <c r="BC61" s="129"/>
      <c r="BD61" s="129"/>
      <c r="BE61" s="129"/>
      <c r="BF61" s="129"/>
      <c r="BG61" s="129"/>
      <c r="BH61" s="129"/>
      <c r="BI61" s="129"/>
      <c r="BJ61" s="129"/>
      <c r="BK61" s="129"/>
      <c r="BL61" s="129"/>
      <c r="BM61" s="129"/>
      <c r="BN61" s="129"/>
      <c r="BO61" s="129"/>
      <c r="BP61" s="129"/>
      <c r="BQ61" s="129"/>
      <c r="BR61" s="129"/>
      <c r="BS61" s="129"/>
    </row>
    <row r="62" spans="1:71" s="117" customFormat="1" x14ac:dyDescent="0.3">
      <c r="A62" s="129"/>
      <c r="B62" s="195"/>
      <c r="C62" s="196"/>
      <c r="D62" s="196"/>
      <c r="E62" s="197"/>
      <c r="F62" s="197"/>
      <c r="G62" s="196"/>
      <c r="H62" s="198"/>
      <c r="I62" s="137" t="str">
        <f>Calculations!G56</f>
        <v/>
      </c>
      <c r="J62" s="198"/>
      <c r="K62" s="202"/>
      <c r="L62" s="197"/>
      <c r="M62" s="200"/>
      <c r="N62" s="200"/>
      <c r="O62" s="200"/>
      <c r="P62" s="200"/>
      <c r="Q62" s="200"/>
      <c r="R62" s="257"/>
      <c r="S62" s="257"/>
      <c r="T62" s="258"/>
      <c r="U62" s="258"/>
      <c r="V62" s="259"/>
      <c r="W62" s="259"/>
      <c r="X62" s="199"/>
      <c r="Y62" s="199"/>
      <c r="Z62" s="200"/>
      <c r="AA62" s="201"/>
      <c r="AB62" s="260" t="str">
        <f>Calculations!W56</f>
        <v/>
      </c>
      <c r="AC62" s="261" t="str">
        <f>Calculations!AG56</f>
        <v/>
      </c>
      <c r="AD62" s="129"/>
      <c r="AE62" s="129"/>
      <c r="AF62" s="129"/>
      <c r="AG62" s="262"/>
      <c r="AH62" s="262"/>
      <c r="AI62" s="129"/>
      <c r="AJ62" s="129"/>
      <c r="AK62" s="129"/>
      <c r="AL62" s="129"/>
      <c r="AM62" s="129"/>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9"/>
      <c r="BR62" s="129"/>
      <c r="BS62" s="129"/>
    </row>
    <row r="63" spans="1:71" s="117" customFormat="1" x14ac:dyDescent="0.3">
      <c r="A63" s="129"/>
      <c r="B63" s="195"/>
      <c r="C63" s="196"/>
      <c r="D63" s="196"/>
      <c r="E63" s="197"/>
      <c r="F63" s="197"/>
      <c r="G63" s="196"/>
      <c r="H63" s="198"/>
      <c r="I63" s="137" t="str">
        <f>Calculations!G57</f>
        <v/>
      </c>
      <c r="J63" s="198"/>
      <c r="K63" s="202"/>
      <c r="L63" s="197"/>
      <c r="M63" s="200"/>
      <c r="N63" s="200"/>
      <c r="O63" s="200"/>
      <c r="P63" s="200"/>
      <c r="Q63" s="200"/>
      <c r="R63" s="257"/>
      <c r="S63" s="257"/>
      <c r="T63" s="258"/>
      <c r="U63" s="258"/>
      <c r="V63" s="259"/>
      <c r="W63" s="259"/>
      <c r="X63" s="199"/>
      <c r="Y63" s="199"/>
      <c r="Z63" s="200"/>
      <c r="AA63" s="201"/>
      <c r="AB63" s="260" t="str">
        <f>Calculations!W57</f>
        <v/>
      </c>
      <c r="AC63" s="261" t="str">
        <f>Calculations!AG57</f>
        <v/>
      </c>
      <c r="AD63" s="129"/>
      <c r="AE63" s="129"/>
      <c r="AF63" s="129"/>
      <c r="AG63" s="262"/>
      <c r="AH63" s="262"/>
      <c r="AI63" s="129"/>
      <c r="AJ63" s="129"/>
      <c r="AK63" s="129"/>
      <c r="AL63" s="129"/>
      <c r="AM63" s="129"/>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29"/>
      <c r="BR63" s="129"/>
      <c r="BS63" s="129"/>
    </row>
    <row r="64" spans="1:71" s="117" customFormat="1" ht="14.55" customHeight="1" x14ac:dyDescent="0.3">
      <c r="A64" s="129"/>
      <c r="B64" s="195"/>
      <c r="C64" s="196"/>
      <c r="D64" s="196"/>
      <c r="E64" s="197"/>
      <c r="F64" s="197"/>
      <c r="G64" s="196"/>
      <c r="H64" s="198"/>
      <c r="I64" s="137" t="str">
        <f>Calculations!G58</f>
        <v/>
      </c>
      <c r="J64" s="198"/>
      <c r="K64" s="202"/>
      <c r="L64" s="197"/>
      <c r="M64" s="200"/>
      <c r="N64" s="200"/>
      <c r="O64" s="200"/>
      <c r="P64" s="200"/>
      <c r="Q64" s="200"/>
      <c r="R64" s="257"/>
      <c r="S64" s="257"/>
      <c r="T64" s="258"/>
      <c r="U64" s="258"/>
      <c r="V64" s="259"/>
      <c r="W64" s="259"/>
      <c r="X64" s="199"/>
      <c r="Y64" s="199"/>
      <c r="Z64" s="200"/>
      <c r="AA64" s="201"/>
      <c r="AB64" s="260" t="str">
        <f>Calculations!W58</f>
        <v/>
      </c>
      <c r="AC64" s="261" t="str">
        <f>Calculations!AG58</f>
        <v/>
      </c>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29"/>
      <c r="BR64" s="129"/>
      <c r="BS64" s="129"/>
    </row>
    <row r="65" spans="1:71" s="117" customFormat="1" x14ac:dyDescent="0.3">
      <c r="A65" s="129"/>
      <c r="B65" s="195"/>
      <c r="C65" s="196"/>
      <c r="D65" s="196"/>
      <c r="E65" s="197"/>
      <c r="F65" s="197"/>
      <c r="G65" s="196"/>
      <c r="H65" s="198"/>
      <c r="I65" s="137" t="str">
        <f>Calculations!G59</f>
        <v/>
      </c>
      <c r="J65" s="198"/>
      <c r="K65" s="202"/>
      <c r="L65" s="197"/>
      <c r="M65" s="200"/>
      <c r="N65" s="200"/>
      <c r="O65" s="200"/>
      <c r="P65" s="200"/>
      <c r="Q65" s="200"/>
      <c r="R65" s="257"/>
      <c r="S65" s="257"/>
      <c r="T65" s="258"/>
      <c r="U65" s="258"/>
      <c r="V65" s="259"/>
      <c r="W65" s="259"/>
      <c r="X65" s="199"/>
      <c r="Y65" s="199"/>
      <c r="Z65" s="200"/>
      <c r="AA65" s="201"/>
      <c r="AB65" s="260" t="str">
        <f>Calculations!W59</f>
        <v/>
      </c>
      <c r="AC65" s="261" t="str">
        <f>Calculations!AG59</f>
        <v/>
      </c>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129"/>
      <c r="BR65" s="129"/>
      <c r="BS65" s="129"/>
    </row>
    <row r="66" spans="1:71" s="117" customFormat="1" x14ac:dyDescent="0.3">
      <c r="A66" s="129"/>
      <c r="B66" s="195"/>
      <c r="C66" s="196"/>
      <c r="D66" s="196"/>
      <c r="E66" s="197"/>
      <c r="F66" s="197"/>
      <c r="G66" s="196"/>
      <c r="H66" s="198"/>
      <c r="I66" s="137" t="str">
        <f>Calculations!G60</f>
        <v/>
      </c>
      <c r="J66" s="198"/>
      <c r="K66" s="202"/>
      <c r="L66" s="197"/>
      <c r="M66" s="200"/>
      <c r="N66" s="200"/>
      <c r="O66" s="200"/>
      <c r="P66" s="200"/>
      <c r="Q66" s="200"/>
      <c r="R66" s="257"/>
      <c r="S66" s="257"/>
      <c r="T66" s="258"/>
      <c r="U66" s="258"/>
      <c r="V66" s="259"/>
      <c r="W66" s="259"/>
      <c r="X66" s="199"/>
      <c r="Y66" s="199"/>
      <c r="Z66" s="200"/>
      <c r="AA66" s="201"/>
      <c r="AB66" s="260" t="str">
        <f>Calculations!W60</f>
        <v/>
      </c>
      <c r="AC66" s="261" t="str">
        <f>Calculations!AG60</f>
        <v/>
      </c>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c r="BM66" s="129"/>
      <c r="BN66" s="129"/>
      <c r="BO66" s="129"/>
      <c r="BP66" s="129"/>
      <c r="BQ66" s="129"/>
      <c r="BR66" s="129"/>
      <c r="BS66" s="129"/>
    </row>
    <row r="67" spans="1:71" s="117" customFormat="1" x14ac:dyDescent="0.3">
      <c r="A67" s="129"/>
      <c r="B67" s="195"/>
      <c r="C67" s="196"/>
      <c r="D67" s="196"/>
      <c r="E67" s="197"/>
      <c r="F67" s="197"/>
      <c r="G67" s="196"/>
      <c r="H67" s="198"/>
      <c r="I67" s="137" t="str">
        <f>Calculations!G61</f>
        <v/>
      </c>
      <c r="J67" s="198"/>
      <c r="K67" s="202"/>
      <c r="L67" s="197"/>
      <c r="M67" s="200"/>
      <c r="N67" s="200"/>
      <c r="O67" s="200"/>
      <c r="P67" s="200"/>
      <c r="Q67" s="200"/>
      <c r="R67" s="257"/>
      <c r="S67" s="257"/>
      <c r="T67" s="258"/>
      <c r="U67" s="258"/>
      <c r="V67" s="259"/>
      <c r="W67" s="259"/>
      <c r="X67" s="199"/>
      <c r="Y67" s="199"/>
      <c r="Z67" s="200"/>
      <c r="AA67" s="201"/>
      <c r="AB67" s="260" t="str">
        <f>Calculations!W61</f>
        <v/>
      </c>
      <c r="AC67" s="261" t="str">
        <f>Calculations!AG61</f>
        <v/>
      </c>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c r="BA67" s="129"/>
      <c r="BB67" s="129"/>
      <c r="BC67" s="129"/>
      <c r="BD67" s="129"/>
      <c r="BE67" s="129"/>
      <c r="BF67" s="129"/>
      <c r="BG67" s="129"/>
      <c r="BH67" s="129"/>
      <c r="BI67" s="129"/>
      <c r="BJ67" s="129"/>
      <c r="BK67" s="129"/>
      <c r="BL67" s="129"/>
      <c r="BM67" s="129"/>
      <c r="BN67" s="129"/>
      <c r="BO67" s="129"/>
      <c r="BP67" s="129"/>
      <c r="BQ67" s="129"/>
      <c r="BR67" s="129"/>
      <c r="BS67" s="129"/>
    </row>
    <row r="68" spans="1:71" s="117" customFormat="1" x14ac:dyDescent="0.3">
      <c r="A68" s="129"/>
      <c r="B68" s="195"/>
      <c r="C68" s="196"/>
      <c r="D68" s="196"/>
      <c r="E68" s="197"/>
      <c r="F68" s="197"/>
      <c r="G68" s="196"/>
      <c r="H68" s="198"/>
      <c r="I68" s="137" t="str">
        <f>Calculations!G62</f>
        <v/>
      </c>
      <c r="J68" s="198"/>
      <c r="K68" s="202"/>
      <c r="L68" s="197"/>
      <c r="M68" s="200"/>
      <c r="N68" s="200"/>
      <c r="O68" s="200"/>
      <c r="P68" s="200"/>
      <c r="Q68" s="200"/>
      <c r="R68" s="257"/>
      <c r="S68" s="257"/>
      <c r="T68" s="258"/>
      <c r="U68" s="258"/>
      <c r="V68" s="259"/>
      <c r="W68" s="259"/>
      <c r="X68" s="199"/>
      <c r="Y68" s="199"/>
      <c r="Z68" s="200"/>
      <c r="AA68" s="201"/>
      <c r="AB68" s="260" t="str">
        <f>Calculations!W62</f>
        <v/>
      </c>
      <c r="AC68" s="261" t="str">
        <f>Calculations!AG62</f>
        <v/>
      </c>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29"/>
      <c r="AZ68" s="129"/>
      <c r="BA68" s="129"/>
      <c r="BB68" s="129"/>
      <c r="BC68" s="129"/>
      <c r="BD68" s="129"/>
      <c r="BE68" s="129"/>
      <c r="BF68" s="129"/>
      <c r="BG68" s="129"/>
      <c r="BH68" s="129"/>
      <c r="BI68" s="129"/>
      <c r="BJ68" s="129"/>
      <c r="BK68" s="129"/>
      <c r="BL68" s="129"/>
      <c r="BM68" s="129"/>
      <c r="BN68" s="129"/>
      <c r="BO68" s="129"/>
      <c r="BP68" s="129"/>
      <c r="BQ68" s="129"/>
      <c r="BR68" s="129"/>
      <c r="BS68" s="129"/>
    </row>
    <row r="69" spans="1:71" s="117" customFormat="1" x14ac:dyDescent="0.3">
      <c r="A69" s="129"/>
      <c r="B69" s="195"/>
      <c r="C69" s="196"/>
      <c r="D69" s="196"/>
      <c r="E69" s="197"/>
      <c r="F69" s="197"/>
      <c r="G69" s="196"/>
      <c r="H69" s="198"/>
      <c r="I69" s="137" t="str">
        <f>Calculations!G63</f>
        <v/>
      </c>
      <c r="J69" s="198"/>
      <c r="K69" s="202"/>
      <c r="L69" s="197"/>
      <c r="M69" s="200"/>
      <c r="N69" s="200"/>
      <c r="O69" s="200"/>
      <c r="P69" s="200"/>
      <c r="Q69" s="200"/>
      <c r="R69" s="257"/>
      <c r="S69" s="257"/>
      <c r="T69" s="258"/>
      <c r="U69" s="258"/>
      <c r="V69" s="259"/>
      <c r="W69" s="259"/>
      <c r="X69" s="199"/>
      <c r="Y69" s="199"/>
      <c r="Z69" s="200"/>
      <c r="AA69" s="201"/>
      <c r="AB69" s="260" t="str">
        <f>Calculations!W63</f>
        <v/>
      </c>
      <c r="AC69" s="261" t="str">
        <f>Calculations!AG63</f>
        <v/>
      </c>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129"/>
      <c r="BS69" s="129"/>
    </row>
    <row r="70" spans="1:71" s="117" customFormat="1" x14ac:dyDescent="0.3">
      <c r="A70" s="129"/>
      <c r="B70" s="195"/>
      <c r="C70" s="196"/>
      <c r="D70" s="196"/>
      <c r="E70" s="197"/>
      <c r="F70" s="197"/>
      <c r="G70" s="196"/>
      <c r="H70" s="198"/>
      <c r="I70" s="137" t="str">
        <f>Calculations!G64</f>
        <v/>
      </c>
      <c r="J70" s="198"/>
      <c r="K70" s="202"/>
      <c r="L70" s="197"/>
      <c r="M70" s="200"/>
      <c r="N70" s="200"/>
      <c r="O70" s="200"/>
      <c r="P70" s="200"/>
      <c r="Q70" s="200"/>
      <c r="R70" s="257"/>
      <c r="S70" s="257"/>
      <c r="T70" s="258"/>
      <c r="U70" s="258"/>
      <c r="V70" s="259"/>
      <c r="W70" s="259"/>
      <c r="X70" s="199"/>
      <c r="Y70" s="199"/>
      <c r="Z70" s="200"/>
      <c r="AA70" s="201"/>
      <c r="AB70" s="260" t="str">
        <f>Calculations!W64</f>
        <v/>
      </c>
      <c r="AC70" s="261" t="str">
        <f>Calculations!AG64</f>
        <v/>
      </c>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row>
    <row r="71" spans="1:71" s="117" customFormat="1" x14ac:dyDescent="0.3">
      <c r="A71" s="129"/>
      <c r="B71" s="195"/>
      <c r="C71" s="196"/>
      <c r="D71" s="196"/>
      <c r="E71" s="197"/>
      <c r="F71" s="197"/>
      <c r="G71" s="196"/>
      <c r="H71" s="198"/>
      <c r="I71" s="137" t="str">
        <f>Calculations!G65</f>
        <v/>
      </c>
      <c r="J71" s="198"/>
      <c r="K71" s="202"/>
      <c r="L71" s="197"/>
      <c r="M71" s="200"/>
      <c r="N71" s="200"/>
      <c r="O71" s="200"/>
      <c r="P71" s="200"/>
      <c r="Q71" s="200"/>
      <c r="R71" s="257"/>
      <c r="S71" s="257"/>
      <c r="T71" s="258"/>
      <c r="U71" s="258"/>
      <c r="V71" s="259"/>
      <c r="W71" s="259"/>
      <c r="X71" s="199"/>
      <c r="Y71" s="199"/>
      <c r="Z71" s="200"/>
      <c r="AA71" s="201"/>
      <c r="AB71" s="260" t="str">
        <f>Calculations!W65</f>
        <v/>
      </c>
      <c r="AC71" s="261" t="str">
        <f>Calculations!AG65</f>
        <v/>
      </c>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29"/>
      <c r="BR71" s="129"/>
      <c r="BS71" s="129"/>
    </row>
    <row r="72" spans="1:71" s="117" customFormat="1" x14ac:dyDescent="0.3">
      <c r="A72" s="129"/>
      <c r="B72" s="195"/>
      <c r="C72" s="196"/>
      <c r="D72" s="196"/>
      <c r="E72" s="197"/>
      <c r="F72" s="197"/>
      <c r="G72" s="196"/>
      <c r="H72" s="198"/>
      <c r="I72" s="137" t="str">
        <f>Calculations!G66</f>
        <v/>
      </c>
      <c r="J72" s="198"/>
      <c r="K72" s="202"/>
      <c r="L72" s="197"/>
      <c r="M72" s="200"/>
      <c r="N72" s="200"/>
      <c r="O72" s="200"/>
      <c r="P72" s="200"/>
      <c r="Q72" s="200"/>
      <c r="R72" s="257"/>
      <c r="S72" s="257"/>
      <c r="T72" s="258"/>
      <c r="U72" s="258"/>
      <c r="V72" s="259"/>
      <c r="W72" s="259"/>
      <c r="X72" s="199"/>
      <c r="Y72" s="199"/>
      <c r="Z72" s="200"/>
      <c r="AA72" s="201"/>
      <c r="AB72" s="260" t="str">
        <f>Calculations!W66</f>
        <v/>
      </c>
      <c r="AC72" s="261" t="str">
        <f>Calculations!AG66</f>
        <v/>
      </c>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row>
    <row r="73" spans="1:71" s="117" customFormat="1" x14ac:dyDescent="0.3">
      <c r="A73" s="129"/>
      <c r="B73" s="195"/>
      <c r="C73" s="196"/>
      <c r="D73" s="196"/>
      <c r="E73" s="197"/>
      <c r="F73" s="197"/>
      <c r="G73" s="196"/>
      <c r="H73" s="198"/>
      <c r="I73" s="137" t="str">
        <f>Calculations!G67</f>
        <v/>
      </c>
      <c r="J73" s="198"/>
      <c r="K73" s="202"/>
      <c r="L73" s="197"/>
      <c r="M73" s="200"/>
      <c r="N73" s="200"/>
      <c r="O73" s="200"/>
      <c r="P73" s="200"/>
      <c r="Q73" s="200"/>
      <c r="R73" s="257"/>
      <c r="S73" s="257"/>
      <c r="T73" s="258"/>
      <c r="U73" s="258"/>
      <c r="V73" s="259"/>
      <c r="W73" s="259"/>
      <c r="X73" s="199"/>
      <c r="Y73" s="199"/>
      <c r="Z73" s="200"/>
      <c r="AA73" s="201"/>
      <c r="AB73" s="260" t="str">
        <f>Calculations!W67</f>
        <v/>
      </c>
      <c r="AC73" s="261" t="str">
        <f>Calculations!AG67</f>
        <v/>
      </c>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row>
    <row r="74" spans="1:71" s="117" customFormat="1" x14ac:dyDescent="0.3">
      <c r="A74" s="129"/>
      <c r="B74" s="195"/>
      <c r="C74" s="196"/>
      <c r="D74" s="196"/>
      <c r="E74" s="197"/>
      <c r="F74" s="197"/>
      <c r="G74" s="196"/>
      <c r="H74" s="198"/>
      <c r="I74" s="137" t="str">
        <f>Calculations!G68</f>
        <v/>
      </c>
      <c r="J74" s="198"/>
      <c r="K74" s="202"/>
      <c r="L74" s="197"/>
      <c r="M74" s="200"/>
      <c r="N74" s="200"/>
      <c r="O74" s="200"/>
      <c r="P74" s="200"/>
      <c r="Q74" s="200"/>
      <c r="R74" s="257"/>
      <c r="S74" s="257"/>
      <c r="T74" s="258"/>
      <c r="U74" s="258"/>
      <c r="V74" s="259"/>
      <c r="W74" s="259"/>
      <c r="X74" s="199"/>
      <c r="Y74" s="199"/>
      <c r="Z74" s="200"/>
      <c r="AA74" s="201"/>
      <c r="AB74" s="260" t="str">
        <f>Calculations!W68</f>
        <v/>
      </c>
      <c r="AC74" s="261" t="str">
        <f>Calculations!AG68</f>
        <v/>
      </c>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29"/>
      <c r="BQ74" s="129"/>
      <c r="BR74" s="129"/>
      <c r="BS74" s="129"/>
    </row>
    <row r="75" spans="1:71" s="117" customFormat="1" x14ac:dyDescent="0.3">
      <c r="A75" s="129"/>
      <c r="B75" s="195"/>
      <c r="C75" s="196"/>
      <c r="D75" s="196"/>
      <c r="E75" s="197"/>
      <c r="F75" s="197"/>
      <c r="G75" s="196"/>
      <c r="H75" s="198"/>
      <c r="I75" s="137" t="str">
        <f>Calculations!G69</f>
        <v/>
      </c>
      <c r="J75" s="198"/>
      <c r="K75" s="202"/>
      <c r="L75" s="197"/>
      <c r="M75" s="200"/>
      <c r="N75" s="200"/>
      <c r="O75" s="200"/>
      <c r="P75" s="200"/>
      <c r="Q75" s="200"/>
      <c r="R75" s="257"/>
      <c r="S75" s="257"/>
      <c r="T75" s="258"/>
      <c r="U75" s="258"/>
      <c r="V75" s="259"/>
      <c r="W75" s="259"/>
      <c r="X75" s="199"/>
      <c r="Y75" s="199"/>
      <c r="Z75" s="200"/>
      <c r="AA75" s="201"/>
      <c r="AB75" s="260" t="str">
        <f>Calculations!W69</f>
        <v/>
      </c>
      <c r="AC75" s="261" t="str">
        <f>Calculations!AG69</f>
        <v/>
      </c>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row>
    <row r="76" spans="1:71" s="117" customFormat="1" x14ac:dyDescent="0.3">
      <c r="A76" s="129"/>
      <c r="B76" s="195"/>
      <c r="C76" s="196"/>
      <c r="D76" s="196"/>
      <c r="E76" s="197"/>
      <c r="F76" s="197"/>
      <c r="G76" s="196"/>
      <c r="H76" s="198"/>
      <c r="I76" s="137" t="str">
        <f>Calculations!G70</f>
        <v/>
      </c>
      <c r="J76" s="198"/>
      <c r="K76" s="202"/>
      <c r="L76" s="197"/>
      <c r="M76" s="200"/>
      <c r="N76" s="200"/>
      <c r="O76" s="200"/>
      <c r="P76" s="200"/>
      <c r="Q76" s="200"/>
      <c r="R76" s="257"/>
      <c r="S76" s="257"/>
      <c r="T76" s="258"/>
      <c r="U76" s="258"/>
      <c r="V76" s="259"/>
      <c r="W76" s="259"/>
      <c r="X76" s="199"/>
      <c r="Y76" s="199"/>
      <c r="Z76" s="200"/>
      <c r="AA76" s="201"/>
      <c r="AB76" s="260" t="str">
        <f>Calculations!W70</f>
        <v/>
      </c>
      <c r="AC76" s="261" t="str">
        <f>Calculations!AG70</f>
        <v/>
      </c>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row>
    <row r="77" spans="1:71" s="117" customFormat="1" x14ac:dyDescent="0.3">
      <c r="A77" s="129"/>
      <c r="B77" s="195"/>
      <c r="C77" s="196"/>
      <c r="D77" s="196"/>
      <c r="E77" s="197"/>
      <c r="F77" s="197"/>
      <c r="G77" s="196"/>
      <c r="H77" s="198"/>
      <c r="I77" s="137" t="str">
        <f>Calculations!G71</f>
        <v/>
      </c>
      <c r="J77" s="198"/>
      <c r="K77" s="202"/>
      <c r="L77" s="197"/>
      <c r="M77" s="200"/>
      <c r="N77" s="200"/>
      <c r="O77" s="200"/>
      <c r="P77" s="200"/>
      <c r="Q77" s="200"/>
      <c r="R77" s="257"/>
      <c r="S77" s="257"/>
      <c r="T77" s="258"/>
      <c r="U77" s="258"/>
      <c r="V77" s="259"/>
      <c r="W77" s="259"/>
      <c r="X77" s="199"/>
      <c r="Y77" s="199"/>
      <c r="Z77" s="200"/>
      <c r="AA77" s="201"/>
      <c r="AB77" s="260" t="str">
        <f>Calculations!W71</f>
        <v/>
      </c>
      <c r="AC77" s="261" t="str">
        <f>Calculations!AG71</f>
        <v/>
      </c>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row>
    <row r="78" spans="1:71" s="117" customFormat="1" x14ac:dyDescent="0.3">
      <c r="A78" s="129"/>
      <c r="B78" s="195"/>
      <c r="C78" s="196"/>
      <c r="D78" s="196"/>
      <c r="E78" s="197"/>
      <c r="F78" s="197"/>
      <c r="G78" s="196"/>
      <c r="H78" s="198"/>
      <c r="I78" s="137" t="str">
        <f>Calculations!G72</f>
        <v/>
      </c>
      <c r="J78" s="198"/>
      <c r="K78" s="202"/>
      <c r="L78" s="197"/>
      <c r="M78" s="200"/>
      <c r="N78" s="200"/>
      <c r="O78" s="200"/>
      <c r="P78" s="200"/>
      <c r="Q78" s="200"/>
      <c r="R78" s="257"/>
      <c r="S78" s="257"/>
      <c r="T78" s="258"/>
      <c r="U78" s="258"/>
      <c r="V78" s="259"/>
      <c r="W78" s="259"/>
      <c r="X78" s="199"/>
      <c r="Y78" s="199"/>
      <c r="Z78" s="200"/>
      <c r="AA78" s="201"/>
      <c r="AB78" s="260" t="str">
        <f>Calculations!W72</f>
        <v/>
      </c>
      <c r="AC78" s="261" t="str">
        <f>Calculations!AG72</f>
        <v/>
      </c>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row>
    <row r="79" spans="1:71" s="117" customFormat="1" x14ac:dyDescent="0.3">
      <c r="A79" s="129"/>
      <c r="B79" s="195"/>
      <c r="C79" s="196"/>
      <c r="D79" s="196"/>
      <c r="E79" s="197"/>
      <c r="F79" s="197"/>
      <c r="G79" s="196"/>
      <c r="H79" s="198"/>
      <c r="I79" s="137" t="str">
        <f>Calculations!G73</f>
        <v/>
      </c>
      <c r="J79" s="198"/>
      <c r="K79" s="202"/>
      <c r="L79" s="197"/>
      <c r="M79" s="200"/>
      <c r="N79" s="200"/>
      <c r="O79" s="200"/>
      <c r="P79" s="200"/>
      <c r="Q79" s="200"/>
      <c r="R79" s="257"/>
      <c r="S79" s="257"/>
      <c r="T79" s="258"/>
      <c r="U79" s="258"/>
      <c r="V79" s="259"/>
      <c r="W79" s="259"/>
      <c r="X79" s="199"/>
      <c r="Y79" s="199"/>
      <c r="Z79" s="200"/>
      <c r="AA79" s="201"/>
      <c r="AB79" s="260" t="str">
        <f>Calculations!W73</f>
        <v/>
      </c>
      <c r="AC79" s="261" t="str">
        <f>Calculations!AG73</f>
        <v/>
      </c>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29"/>
      <c r="AZ79" s="129"/>
      <c r="BA79" s="129"/>
      <c r="BB79" s="129"/>
      <c r="BC79" s="129"/>
      <c r="BD79" s="129"/>
      <c r="BE79" s="129"/>
      <c r="BF79" s="129"/>
      <c r="BG79" s="129"/>
      <c r="BH79" s="129"/>
      <c r="BI79" s="129"/>
      <c r="BJ79" s="129"/>
      <c r="BK79" s="129"/>
      <c r="BL79" s="129"/>
      <c r="BM79" s="129"/>
      <c r="BN79" s="129"/>
      <c r="BO79" s="129"/>
      <c r="BP79" s="129"/>
      <c r="BQ79" s="129"/>
      <c r="BR79" s="129"/>
      <c r="BS79" s="129"/>
    </row>
    <row r="80" spans="1:71" s="117" customFormat="1" x14ac:dyDescent="0.3">
      <c r="A80" s="129"/>
      <c r="B80" s="195"/>
      <c r="C80" s="196"/>
      <c r="D80" s="196"/>
      <c r="E80" s="197"/>
      <c r="F80" s="197"/>
      <c r="G80" s="196"/>
      <c r="H80" s="198"/>
      <c r="I80" s="137" t="str">
        <f>Calculations!G74</f>
        <v/>
      </c>
      <c r="J80" s="198"/>
      <c r="K80" s="202"/>
      <c r="L80" s="197"/>
      <c r="M80" s="200"/>
      <c r="N80" s="200"/>
      <c r="O80" s="200"/>
      <c r="P80" s="200"/>
      <c r="Q80" s="200"/>
      <c r="R80" s="257"/>
      <c r="S80" s="257"/>
      <c r="T80" s="258"/>
      <c r="U80" s="258"/>
      <c r="V80" s="259"/>
      <c r="W80" s="259"/>
      <c r="X80" s="199"/>
      <c r="Y80" s="199"/>
      <c r="Z80" s="200"/>
      <c r="AA80" s="201"/>
      <c r="AB80" s="260" t="str">
        <f>Calculations!W74</f>
        <v/>
      </c>
      <c r="AC80" s="261" t="str">
        <f>Calculations!AG74</f>
        <v/>
      </c>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c r="BB80" s="129"/>
      <c r="BC80" s="129"/>
      <c r="BD80" s="129"/>
      <c r="BE80" s="129"/>
      <c r="BF80" s="129"/>
      <c r="BG80" s="129"/>
      <c r="BH80" s="129"/>
      <c r="BI80" s="129"/>
      <c r="BJ80" s="129"/>
      <c r="BK80" s="129"/>
      <c r="BL80" s="129"/>
      <c r="BM80" s="129"/>
      <c r="BN80" s="129"/>
      <c r="BO80" s="129"/>
      <c r="BP80" s="129"/>
      <c r="BQ80" s="129"/>
      <c r="BR80" s="129"/>
      <c r="BS80" s="129"/>
    </row>
    <row r="81" spans="1:71" s="117" customFormat="1" x14ac:dyDescent="0.3">
      <c r="A81" s="129"/>
      <c r="B81" s="195"/>
      <c r="C81" s="196"/>
      <c r="D81" s="196"/>
      <c r="E81" s="197"/>
      <c r="F81" s="197"/>
      <c r="G81" s="196"/>
      <c r="H81" s="198"/>
      <c r="I81" s="137" t="str">
        <f>Calculations!G75</f>
        <v/>
      </c>
      <c r="J81" s="198"/>
      <c r="K81" s="202"/>
      <c r="L81" s="197"/>
      <c r="M81" s="200"/>
      <c r="N81" s="200"/>
      <c r="O81" s="200"/>
      <c r="P81" s="200"/>
      <c r="Q81" s="200"/>
      <c r="R81" s="257"/>
      <c r="S81" s="257"/>
      <c r="T81" s="258"/>
      <c r="U81" s="258"/>
      <c r="V81" s="259"/>
      <c r="W81" s="259"/>
      <c r="X81" s="199"/>
      <c r="Y81" s="199"/>
      <c r="Z81" s="200"/>
      <c r="AA81" s="201"/>
      <c r="AB81" s="260" t="str">
        <f>Calculations!W75</f>
        <v/>
      </c>
      <c r="AC81" s="261" t="str">
        <f>Calculations!AG75</f>
        <v/>
      </c>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29"/>
      <c r="BR81" s="129"/>
      <c r="BS81" s="129"/>
    </row>
    <row r="82" spans="1:71" s="117" customFormat="1" x14ac:dyDescent="0.3">
      <c r="A82" s="129"/>
      <c r="B82" s="195"/>
      <c r="C82" s="196"/>
      <c r="D82" s="196"/>
      <c r="E82" s="197"/>
      <c r="F82" s="197"/>
      <c r="G82" s="196"/>
      <c r="H82" s="198"/>
      <c r="I82" s="137" t="str">
        <f>Calculations!G76</f>
        <v/>
      </c>
      <c r="J82" s="198"/>
      <c r="K82" s="202"/>
      <c r="L82" s="197"/>
      <c r="M82" s="200"/>
      <c r="N82" s="200"/>
      <c r="O82" s="200"/>
      <c r="P82" s="200"/>
      <c r="Q82" s="200"/>
      <c r="R82" s="257"/>
      <c r="S82" s="257"/>
      <c r="T82" s="258"/>
      <c r="U82" s="258"/>
      <c r="V82" s="259"/>
      <c r="W82" s="259"/>
      <c r="X82" s="199"/>
      <c r="Y82" s="199"/>
      <c r="Z82" s="200"/>
      <c r="AA82" s="201"/>
      <c r="AB82" s="260" t="str">
        <f>Calculations!W76</f>
        <v/>
      </c>
      <c r="AC82" s="261" t="str">
        <f>Calculations!AG76</f>
        <v/>
      </c>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row>
    <row r="83" spans="1:71" s="117" customFormat="1" x14ac:dyDescent="0.3">
      <c r="A83" s="129"/>
      <c r="B83" s="195"/>
      <c r="C83" s="196"/>
      <c r="D83" s="196"/>
      <c r="E83" s="197"/>
      <c r="F83" s="197"/>
      <c r="G83" s="196"/>
      <c r="H83" s="198"/>
      <c r="I83" s="137" t="str">
        <f>Calculations!G77</f>
        <v/>
      </c>
      <c r="J83" s="198"/>
      <c r="K83" s="202"/>
      <c r="L83" s="197"/>
      <c r="M83" s="200"/>
      <c r="N83" s="200"/>
      <c r="O83" s="200"/>
      <c r="P83" s="200"/>
      <c r="Q83" s="200"/>
      <c r="R83" s="257"/>
      <c r="S83" s="257"/>
      <c r="T83" s="258"/>
      <c r="U83" s="258"/>
      <c r="V83" s="259"/>
      <c r="W83" s="259"/>
      <c r="X83" s="199"/>
      <c r="Y83" s="199"/>
      <c r="Z83" s="200"/>
      <c r="AA83" s="201"/>
      <c r="AB83" s="260" t="str">
        <f>Calculations!W77</f>
        <v/>
      </c>
      <c r="AC83" s="261" t="str">
        <f>Calculations!AG77</f>
        <v/>
      </c>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row>
    <row r="84" spans="1:71" s="117" customFormat="1" x14ac:dyDescent="0.3">
      <c r="A84" s="129"/>
      <c r="B84" s="195"/>
      <c r="C84" s="196"/>
      <c r="D84" s="196"/>
      <c r="E84" s="197"/>
      <c r="F84" s="197"/>
      <c r="G84" s="196"/>
      <c r="H84" s="198"/>
      <c r="I84" s="137" t="str">
        <f>Calculations!G78</f>
        <v/>
      </c>
      <c r="J84" s="198"/>
      <c r="K84" s="202"/>
      <c r="L84" s="197"/>
      <c r="M84" s="200"/>
      <c r="N84" s="200"/>
      <c r="O84" s="200"/>
      <c r="P84" s="200"/>
      <c r="Q84" s="200"/>
      <c r="R84" s="257"/>
      <c r="S84" s="257"/>
      <c r="T84" s="258"/>
      <c r="U84" s="258"/>
      <c r="V84" s="259"/>
      <c r="W84" s="259"/>
      <c r="X84" s="199"/>
      <c r="Y84" s="199"/>
      <c r="Z84" s="200"/>
      <c r="AA84" s="201"/>
      <c r="AB84" s="260" t="str">
        <f>Calculations!W78</f>
        <v/>
      </c>
      <c r="AC84" s="261" t="str">
        <f>Calculations!AG78</f>
        <v/>
      </c>
      <c r="AD84" s="129"/>
      <c r="AE84" s="129"/>
      <c r="AF84" s="129"/>
      <c r="AG84" s="129"/>
      <c r="AH84" s="129"/>
      <c r="AI84" s="129"/>
      <c r="AJ84" s="129"/>
      <c r="AK84" s="129"/>
      <c r="AL84" s="129"/>
      <c r="AM84" s="129"/>
      <c r="AN84" s="129"/>
      <c r="AO84" s="129"/>
      <c r="AP84" s="129"/>
      <c r="AQ84" s="129"/>
      <c r="AR84" s="129"/>
      <c r="AS84" s="129"/>
      <c r="AT84" s="129"/>
      <c r="AU84" s="129"/>
      <c r="AV84" s="129"/>
      <c r="AW84" s="129"/>
      <c r="AX84" s="129"/>
      <c r="AY84" s="129"/>
      <c r="AZ84" s="129"/>
      <c r="BA84" s="129"/>
      <c r="BB84" s="129"/>
      <c r="BC84" s="129"/>
      <c r="BD84" s="129"/>
      <c r="BE84" s="129"/>
      <c r="BF84" s="129"/>
      <c r="BG84" s="129"/>
      <c r="BH84" s="129"/>
      <c r="BI84" s="129"/>
      <c r="BJ84" s="129"/>
      <c r="BK84" s="129"/>
      <c r="BL84" s="129"/>
      <c r="BM84" s="129"/>
      <c r="BN84" s="129"/>
      <c r="BO84" s="129"/>
      <c r="BP84" s="129"/>
      <c r="BQ84" s="129"/>
      <c r="BR84" s="129"/>
      <c r="BS84" s="129"/>
    </row>
    <row r="85" spans="1:71" s="117" customFormat="1" x14ac:dyDescent="0.3">
      <c r="A85" s="129"/>
      <c r="B85" s="195"/>
      <c r="C85" s="196"/>
      <c r="D85" s="196"/>
      <c r="E85" s="197"/>
      <c r="F85" s="197"/>
      <c r="G85" s="196"/>
      <c r="H85" s="198"/>
      <c r="I85" s="137" t="str">
        <f>Calculations!G79</f>
        <v/>
      </c>
      <c r="J85" s="198"/>
      <c r="K85" s="202"/>
      <c r="L85" s="197"/>
      <c r="M85" s="200"/>
      <c r="N85" s="200"/>
      <c r="O85" s="200"/>
      <c r="P85" s="200"/>
      <c r="Q85" s="200"/>
      <c r="R85" s="257"/>
      <c r="S85" s="257"/>
      <c r="T85" s="258"/>
      <c r="U85" s="258"/>
      <c r="V85" s="259"/>
      <c r="W85" s="259"/>
      <c r="X85" s="199"/>
      <c r="Y85" s="199"/>
      <c r="Z85" s="200"/>
      <c r="AA85" s="201"/>
      <c r="AB85" s="260" t="str">
        <f>Calculations!W79</f>
        <v/>
      </c>
      <c r="AC85" s="261" t="str">
        <f>Calculations!AG79</f>
        <v/>
      </c>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9"/>
      <c r="AZ85" s="129"/>
      <c r="BA85" s="129"/>
      <c r="BB85" s="129"/>
      <c r="BC85" s="129"/>
      <c r="BD85" s="129"/>
      <c r="BE85" s="129"/>
      <c r="BF85" s="129"/>
      <c r="BG85" s="129"/>
      <c r="BH85" s="129"/>
      <c r="BI85" s="129"/>
      <c r="BJ85" s="129"/>
      <c r="BK85" s="129"/>
      <c r="BL85" s="129"/>
      <c r="BM85" s="129"/>
      <c r="BN85" s="129"/>
      <c r="BO85" s="129"/>
      <c r="BP85" s="129"/>
      <c r="BQ85" s="129"/>
      <c r="BR85" s="129"/>
      <c r="BS85" s="129"/>
    </row>
    <row r="86" spans="1:71" s="117" customFormat="1" x14ac:dyDescent="0.3">
      <c r="A86" s="129"/>
      <c r="B86" s="195"/>
      <c r="C86" s="196"/>
      <c r="D86" s="196"/>
      <c r="E86" s="197"/>
      <c r="F86" s="197"/>
      <c r="G86" s="196"/>
      <c r="H86" s="198"/>
      <c r="I86" s="137" t="str">
        <f>Calculations!G80</f>
        <v/>
      </c>
      <c r="J86" s="198"/>
      <c r="K86" s="202"/>
      <c r="L86" s="197"/>
      <c r="M86" s="200"/>
      <c r="N86" s="200"/>
      <c r="O86" s="200"/>
      <c r="P86" s="200"/>
      <c r="Q86" s="200"/>
      <c r="R86" s="257"/>
      <c r="S86" s="257"/>
      <c r="T86" s="258"/>
      <c r="U86" s="258"/>
      <c r="V86" s="259"/>
      <c r="W86" s="259"/>
      <c r="X86" s="199"/>
      <c r="Y86" s="199"/>
      <c r="Z86" s="200"/>
      <c r="AA86" s="201"/>
      <c r="AB86" s="260" t="str">
        <f>Calculations!W80</f>
        <v/>
      </c>
      <c r="AC86" s="261" t="str">
        <f>Calculations!AG80</f>
        <v/>
      </c>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129"/>
      <c r="BQ86" s="129"/>
      <c r="BR86" s="129"/>
      <c r="BS86" s="129"/>
    </row>
    <row r="87" spans="1:71" s="117" customFormat="1" x14ac:dyDescent="0.3">
      <c r="A87" s="129"/>
      <c r="B87" s="195"/>
      <c r="C87" s="196"/>
      <c r="D87" s="196"/>
      <c r="E87" s="197"/>
      <c r="F87" s="197"/>
      <c r="G87" s="196"/>
      <c r="H87" s="198"/>
      <c r="I87" s="137" t="str">
        <f>Calculations!G81</f>
        <v/>
      </c>
      <c r="J87" s="198"/>
      <c r="K87" s="202"/>
      <c r="L87" s="197"/>
      <c r="M87" s="200"/>
      <c r="N87" s="200"/>
      <c r="O87" s="200"/>
      <c r="P87" s="200"/>
      <c r="Q87" s="200"/>
      <c r="R87" s="257"/>
      <c r="S87" s="257"/>
      <c r="T87" s="258"/>
      <c r="U87" s="258"/>
      <c r="V87" s="259"/>
      <c r="W87" s="259"/>
      <c r="X87" s="199"/>
      <c r="Y87" s="199"/>
      <c r="Z87" s="200"/>
      <c r="AA87" s="201"/>
      <c r="AB87" s="260" t="str">
        <f>Calculations!W81</f>
        <v/>
      </c>
      <c r="AC87" s="261" t="str">
        <f>Calculations!AG81</f>
        <v/>
      </c>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row>
    <row r="88" spans="1:71" s="117" customFormat="1" x14ac:dyDescent="0.3">
      <c r="A88" s="129"/>
      <c r="B88" s="195"/>
      <c r="C88" s="196"/>
      <c r="D88" s="196"/>
      <c r="E88" s="197"/>
      <c r="F88" s="197"/>
      <c r="G88" s="196"/>
      <c r="H88" s="198"/>
      <c r="I88" s="137" t="str">
        <f>Calculations!G82</f>
        <v/>
      </c>
      <c r="J88" s="198"/>
      <c r="K88" s="202"/>
      <c r="L88" s="197"/>
      <c r="M88" s="200"/>
      <c r="N88" s="200"/>
      <c r="O88" s="200"/>
      <c r="P88" s="200"/>
      <c r="Q88" s="200"/>
      <c r="R88" s="257"/>
      <c r="S88" s="257"/>
      <c r="T88" s="258"/>
      <c r="U88" s="258"/>
      <c r="V88" s="259"/>
      <c r="W88" s="259"/>
      <c r="X88" s="199"/>
      <c r="Y88" s="199"/>
      <c r="Z88" s="200"/>
      <c r="AA88" s="201"/>
      <c r="AB88" s="260" t="str">
        <f>Calculations!W82</f>
        <v/>
      </c>
      <c r="AC88" s="261" t="str">
        <f>Calculations!AG82</f>
        <v/>
      </c>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129"/>
      <c r="BQ88" s="129"/>
      <c r="BR88" s="129"/>
      <c r="BS88" s="129"/>
    </row>
    <row r="89" spans="1:71" s="117" customFormat="1" x14ac:dyDescent="0.3">
      <c r="A89" s="129"/>
      <c r="B89" s="195"/>
      <c r="C89" s="196"/>
      <c r="D89" s="196"/>
      <c r="E89" s="197"/>
      <c r="F89" s="197"/>
      <c r="G89" s="196"/>
      <c r="H89" s="198"/>
      <c r="I89" s="137" t="str">
        <f>Calculations!G83</f>
        <v/>
      </c>
      <c r="J89" s="198"/>
      <c r="K89" s="202"/>
      <c r="L89" s="197"/>
      <c r="M89" s="200"/>
      <c r="N89" s="200"/>
      <c r="O89" s="200"/>
      <c r="P89" s="200"/>
      <c r="Q89" s="200"/>
      <c r="R89" s="257"/>
      <c r="S89" s="257"/>
      <c r="T89" s="258"/>
      <c r="U89" s="258"/>
      <c r="V89" s="259"/>
      <c r="W89" s="259"/>
      <c r="X89" s="199"/>
      <c r="Y89" s="199"/>
      <c r="Z89" s="200"/>
      <c r="AA89" s="201"/>
      <c r="AB89" s="260" t="str">
        <f>Calculations!W83</f>
        <v/>
      </c>
      <c r="AC89" s="261" t="str">
        <f>Calculations!AG83</f>
        <v/>
      </c>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29"/>
      <c r="BA89" s="129"/>
      <c r="BB89" s="129"/>
      <c r="BC89" s="129"/>
      <c r="BD89" s="129"/>
      <c r="BE89" s="129"/>
      <c r="BF89" s="129"/>
      <c r="BG89" s="129"/>
      <c r="BH89" s="129"/>
      <c r="BI89" s="129"/>
      <c r="BJ89" s="129"/>
      <c r="BK89" s="129"/>
      <c r="BL89" s="129"/>
      <c r="BM89" s="129"/>
      <c r="BN89" s="129"/>
      <c r="BO89" s="129"/>
      <c r="BP89" s="129"/>
      <c r="BQ89" s="129"/>
      <c r="BR89" s="129"/>
      <c r="BS89" s="129"/>
    </row>
    <row r="90" spans="1:71" s="117" customFormat="1" x14ac:dyDescent="0.3">
      <c r="A90" s="129"/>
      <c r="B90" s="195"/>
      <c r="C90" s="196"/>
      <c r="D90" s="196"/>
      <c r="E90" s="197"/>
      <c r="F90" s="197"/>
      <c r="G90" s="196"/>
      <c r="H90" s="198"/>
      <c r="I90" s="137" t="str">
        <f>Calculations!G84</f>
        <v/>
      </c>
      <c r="J90" s="198"/>
      <c r="K90" s="202"/>
      <c r="L90" s="197"/>
      <c r="M90" s="200"/>
      <c r="N90" s="200"/>
      <c r="O90" s="200"/>
      <c r="P90" s="200"/>
      <c r="Q90" s="200"/>
      <c r="R90" s="257"/>
      <c r="S90" s="257"/>
      <c r="T90" s="258"/>
      <c r="U90" s="258"/>
      <c r="V90" s="259"/>
      <c r="W90" s="259"/>
      <c r="X90" s="199"/>
      <c r="Y90" s="199"/>
      <c r="Z90" s="200"/>
      <c r="AA90" s="201"/>
      <c r="AB90" s="260" t="str">
        <f>Calculations!W84</f>
        <v/>
      </c>
      <c r="AC90" s="261" t="str">
        <f>Calculations!AG84</f>
        <v/>
      </c>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c r="AZ90" s="129"/>
      <c r="BA90" s="129"/>
      <c r="BB90" s="129"/>
      <c r="BC90" s="129"/>
      <c r="BD90" s="129"/>
      <c r="BE90" s="129"/>
      <c r="BF90" s="129"/>
      <c r="BG90" s="129"/>
      <c r="BH90" s="129"/>
      <c r="BI90" s="129"/>
      <c r="BJ90" s="129"/>
      <c r="BK90" s="129"/>
      <c r="BL90" s="129"/>
      <c r="BM90" s="129"/>
      <c r="BN90" s="129"/>
      <c r="BO90" s="129"/>
      <c r="BP90" s="129"/>
      <c r="BQ90" s="129"/>
      <c r="BR90" s="129"/>
      <c r="BS90" s="129"/>
    </row>
    <row r="91" spans="1:71" s="117" customFormat="1" x14ac:dyDescent="0.3">
      <c r="A91" s="129"/>
      <c r="B91" s="195"/>
      <c r="C91" s="196"/>
      <c r="D91" s="196"/>
      <c r="E91" s="197"/>
      <c r="F91" s="197"/>
      <c r="G91" s="196"/>
      <c r="H91" s="198"/>
      <c r="I91" s="137" t="str">
        <f>Calculations!G85</f>
        <v/>
      </c>
      <c r="J91" s="198"/>
      <c r="K91" s="202"/>
      <c r="L91" s="197"/>
      <c r="M91" s="200"/>
      <c r="N91" s="200"/>
      <c r="O91" s="200"/>
      <c r="P91" s="200"/>
      <c r="Q91" s="200"/>
      <c r="R91" s="257"/>
      <c r="S91" s="257"/>
      <c r="T91" s="258"/>
      <c r="U91" s="258"/>
      <c r="V91" s="259"/>
      <c r="W91" s="259"/>
      <c r="X91" s="199"/>
      <c r="Y91" s="199"/>
      <c r="Z91" s="200"/>
      <c r="AA91" s="201"/>
      <c r="AB91" s="260" t="str">
        <f>Calculations!W85</f>
        <v/>
      </c>
      <c r="AC91" s="261" t="str">
        <f>Calculations!AG85</f>
        <v/>
      </c>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row>
    <row r="92" spans="1:71" s="117" customFormat="1" x14ac:dyDescent="0.3">
      <c r="A92" s="129"/>
      <c r="B92" s="195"/>
      <c r="C92" s="196"/>
      <c r="D92" s="196"/>
      <c r="E92" s="197"/>
      <c r="F92" s="197"/>
      <c r="G92" s="196"/>
      <c r="H92" s="198"/>
      <c r="I92" s="137" t="str">
        <f>Calculations!G86</f>
        <v/>
      </c>
      <c r="J92" s="198"/>
      <c r="K92" s="202"/>
      <c r="L92" s="197"/>
      <c r="M92" s="200"/>
      <c r="N92" s="200"/>
      <c r="O92" s="200"/>
      <c r="P92" s="200"/>
      <c r="Q92" s="200"/>
      <c r="R92" s="257"/>
      <c r="S92" s="257"/>
      <c r="T92" s="258"/>
      <c r="U92" s="258"/>
      <c r="V92" s="259"/>
      <c r="W92" s="259"/>
      <c r="X92" s="199"/>
      <c r="Y92" s="199"/>
      <c r="Z92" s="200"/>
      <c r="AA92" s="201"/>
      <c r="AB92" s="260" t="str">
        <f>Calculations!W86</f>
        <v/>
      </c>
      <c r="AC92" s="261" t="str">
        <f>Calculations!AG86</f>
        <v/>
      </c>
      <c r="AD92" s="129"/>
      <c r="AE92" s="129"/>
      <c r="AF92" s="129"/>
      <c r="AG92" s="129"/>
      <c r="AH92" s="129"/>
      <c r="AI92" s="129"/>
      <c r="AJ92" s="129"/>
      <c r="AK92" s="129"/>
      <c r="AL92" s="129"/>
      <c r="AM92" s="129"/>
      <c r="AN92" s="129"/>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129"/>
      <c r="BL92" s="129"/>
      <c r="BM92" s="129"/>
      <c r="BN92" s="129"/>
      <c r="BO92" s="129"/>
      <c r="BP92" s="129"/>
      <c r="BQ92" s="129"/>
      <c r="BR92" s="129"/>
      <c r="BS92" s="129"/>
    </row>
    <row r="93" spans="1:71" s="117" customFormat="1" x14ac:dyDescent="0.3">
      <c r="A93" s="129"/>
      <c r="B93" s="195"/>
      <c r="C93" s="196"/>
      <c r="D93" s="196"/>
      <c r="E93" s="197"/>
      <c r="F93" s="197"/>
      <c r="G93" s="196"/>
      <c r="H93" s="198"/>
      <c r="I93" s="137" t="str">
        <f>Calculations!G87</f>
        <v/>
      </c>
      <c r="J93" s="198"/>
      <c r="K93" s="202"/>
      <c r="L93" s="197"/>
      <c r="M93" s="200"/>
      <c r="N93" s="200"/>
      <c r="O93" s="200"/>
      <c r="P93" s="200"/>
      <c r="Q93" s="200"/>
      <c r="R93" s="257"/>
      <c r="S93" s="257"/>
      <c r="T93" s="258"/>
      <c r="U93" s="258"/>
      <c r="V93" s="259"/>
      <c r="W93" s="259"/>
      <c r="X93" s="199"/>
      <c r="Y93" s="199"/>
      <c r="Z93" s="200"/>
      <c r="AA93" s="201"/>
      <c r="AB93" s="260" t="str">
        <f>Calculations!W87</f>
        <v/>
      </c>
      <c r="AC93" s="261" t="str">
        <f>Calculations!AG87</f>
        <v/>
      </c>
      <c r="AD93" s="129"/>
      <c r="AE93" s="129"/>
      <c r="AF93" s="129"/>
      <c r="AG93" s="129"/>
      <c r="AH93" s="129"/>
      <c r="AI93" s="129"/>
      <c r="AJ93" s="129"/>
      <c r="AK93" s="129"/>
      <c r="AL93" s="129"/>
      <c r="AM93" s="129"/>
      <c r="AN93" s="129"/>
      <c r="AO93" s="129"/>
      <c r="AP93" s="129"/>
      <c r="AQ93" s="129"/>
      <c r="AR93" s="129"/>
      <c r="AS93" s="129"/>
      <c r="AT93" s="129"/>
      <c r="AU93" s="129"/>
      <c r="AV93" s="129"/>
      <c r="AW93" s="129"/>
      <c r="AX93" s="129"/>
      <c r="AY93" s="129"/>
      <c r="AZ93" s="129"/>
      <c r="BA93" s="129"/>
      <c r="BB93" s="129"/>
      <c r="BC93" s="129"/>
      <c r="BD93" s="129"/>
      <c r="BE93" s="129"/>
      <c r="BF93" s="129"/>
      <c r="BG93" s="129"/>
      <c r="BH93" s="129"/>
      <c r="BI93" s="129"/>
      <c r="BJ93" s="129"/>
      <c r="BK93" s="129"/>
      <c r="BL93" s="129"/>
      <c r="BM93" s="129"/>
      <c r="BN93" s="129"/>
      <c r="BO93" s="129"/>
      <c r="BP93" s="129"/>
      <c r="BQ93" s="129"/>
      <c r="BR93" s="129"/>
      <c r="BS93" s="129"/>
    </row>
    <row r="94" spans="1:71" s="117" customFormat="1" x14ac:dyDescent="0.3">
      <c r="A94" s="129"/>
      <c r="B94" s="195"/>
      <c r="C94" s="196"/>
      <c r="D94" s="196"/>
      <c r="E94" s="197"/>
      <c r="F94" s="197"/>
      <c r="G94" s="196"/>
      <c r="H94" s="198"/>
      <c r="I94" s="137" t="str">
        <f>Calculations!G88</f>
        <v/>
      </c>
      <c r="J94" s="198"/>
      <c r="K94" s="202"/>
      <c r="L94" s="197"/>
      <c r="M94" s="200"/>
      <c r="N94" s="200"/>
      <c r="O94" s="200"/>
      <c r="P94" s="200"/>
      <c r="Q94" s="200"/>
      <c r="R94" s="257"/>
      <c r="S94" s="257"/>
      <c r="T94" s="258"/>
      <c r="U94" s="258"/>
      <c r="V94" s="259"/>
      <c r="W94" s="259"/>
      <c r="X94" s="199"/>
      <c r="Y94" s="199"/>
      <c r="Z94" s="200"/>
      <c r="AA94" s="201"/>
      <c r="AB94" s="260" t="str">
        <f>Calculations!W88</f>
        <v/>
      </c>
      <c r="AC94" s="261" t="str">
        <f>Calculations!AG88</f>
        <v/>
      </c>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row>
    <row r="95" spans="1:71" s="117" customFormat="1" x14ac:dyDescent="0.3">
      <c r="A95" s="129"/>
      <c r="B95" s="195"/>
      <c r="C95" s="196"/>
      <c r="D95" s="196"/>
      <c r="E95" s="197"/>
      <c r="F95" s="197"/>
      <c r="G95" s="196"/>
      <c r="H95" s="198"/>
      <c r="I95" s="137" t="str">
        <f>Calculations!G89</f>
        <v/>
      </c>
      <c r="J95" s="198"/>
      <c r="K95" s="202"/>
      <c r="L95" s="197"/>
      <c r="M95" s="200"/>
      <c r="N95" s="200"/>
      <c r="O95" s="200"/>
      <c r="P95" s="200"/>
      <c r="Q95" s="200"/>
      <c r="R95" s="257"/>
      <c r="S95" s="257"/>
      <c r="T95" s="258"/>
      <c r="U95" s="258"/>
      <c r="V95" s="259"/>
      <c r="W95" s="259"/>
      <c r="X95" s="199"/>
      <c r="Y95" s="199"/>
      <c r="Z95" s="200"/>
      <c r="AA95" s="201"/>
      <c r="AB95" s="260" t="str">
        <f>Calculations!W89</f>
        <v/>
      </c>
      <c r="AC95" s="261" t="str">
        <f>Calculations!AG89</f>
        <v/>
      </c>
      <c r="AD95" s="129"/>
      <c r="AE95" s="129"/>
      <c r="AF95" s="129"/>
      <c r="AG95" s="129"/>
      <c r="AH95" s="129"/>
      <c r="AI95" s="129"/>
      <c r="AJ95" s="129"/>
      <c r="AK95" s="129"/>
      <c r="AL95" s="129"/>
      <c r="AM95" s="129"/>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29"/>
      <c r="BR95" s="129"/>
      <c r="BS95" s="129"/>
    </row>
    <row r="96" spans="1:71" s="117" customFormat="1" x14ac:dyDescent="0.3">
      <c r="A96" s="129"/>
      <c r="B96" s="195"/>
      <c r="C96" s="196"/>
      <c r="D96" s="196"/>
      <c r="E96" s="197"/>
      <c r="F96" s="197"/>
      <c r="G96" s="196"/>
      <c r="H96" s="198"/>
      <c r="I96" s="137" t="str">
        <f>Calculations!G90</f>
        <v/>
      </c>
      <c r="J96" s="198"/>
      <c r="K96" s="202"/>
      <c r="L96" s="197"/>
      <c r="M96" s="200"/>
      <c r="N96" s="200"/>
      <c r="O96" s="200"/>
      <c r="P96" s="200"/>
      <c r="Q96" s="200"/>
      <c r="R96" s="257"/>
      <c r="S96" s="257"/>
      <c r="T96" s="258"/>
      <c r="U96" s="258"/>
      <c r="V96" s="259"/>
      <c r="W96" s="259"/>
      <c r="X96" s="199"/>
      <c r="Y96" s="199"/>
      <c r="Z96" s="200"/>
      <c r="AA96" s="201"/>
      <c r="AB96" s="260" t="str">
        <f>Calculations!W90</f>
        <v/>
      </c>
      <c r="AC96" s="261" t="str">
        <f>Calculations!AG90</f>
        <v/>
      </c>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29"/>
      <c r="BR96" s="129"/>
      <c r="BS96" s="129"/>
    </row>
    <row r="97" spans="1:71" s="117" customFormat="1" x14ac:dyDescent="0.3">
      <c r="A97" s="129"/>
      <c r="B97" s="195"/>
      <c r="C97" s="196"/>
      <c r="D97" s="196"/>
      <c r="E97" s="197"/>
      <c r="F97" s="197"/>
      <c r="G97" s="196"/>
      <c r="H97" s="198"/>
      <c r="I97" s="137" t="str">
        <f>Calculations!G91</f>
        <v/>
      </c>
      <c r="J97" s="198"/>
      <c r="K97" s="202"/>
      <c r="L97" s="197"/>
      <c r="M97" s="200"/>
      <c r="N97" s="200"/>
      <c r="O97" s="200"/>
      <c r="P97" s="200"/>
      <c r="Q97" s="200"/>
      <c r="R97" s="257"/>
      <c r="S97" s="257"/>
      <c r="T97" s="258"/>
      <c r="U97" s="258"/>
      <c r="V97" s="259"/>
      <c r="W97" s="259"/>
      <c r="X97" s="199"/>
      <c r="Y97" s="199"/>
      <c r="Z97" s="200"/>
      <c r="AA97" s="201"/>
      <c r="AB97" s="260" t="str">
        <f>Calculations!W91</f>
        <v/>
      </c>
      <c r="AC97" s="261" t="str">
        <f>Calculations!AG91</f>
        <v/>
      </c>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C97" s="129"/>
      <c r="BD97" s="129"/>
      <c r="BE97" s="129"/>
      <c r="BF97" s="129"/>
      <c r="BG97" s="129"/>
      <c r="BH97" s="129"/>
      <c r="BI97" s="129"/>
      <c r="BJ97" s="129"/>
      <c r="BK97" s="129"/>
      <c r="BL97" s="129"/>
      <c r="BM97" s="129"/>
      <c r="BN97" s="129"/>
      <c r="BO97" s="129"/>
      <c r="BP97" s="129"/>
      <c r="BQ97" s="129"/>
      <c r="BR97" s="129"/>
      <c r="BS97" s="129"/>
    </row>
    <row r="98" spans="1:71" s="117" customFormat="1" x14ac:dyDescent="0.3">
      <c r="A98" s="129"/>
      <c r="B98" s="195"/>
      <c r="C98" s="196"/>
      <c r="D98" s="196"/>
      <c r="E98" s="197"/>
      <c r="F98" s="197"/>
      <c r="G98" s="196"/>
      <c r="H98" s="198"/>
      <c r="I98" s="137" t="str">
        <f>Calculations!G92</f>
        <v/>
      </c>
      <c r="J98" s="198"/>
      <c r="K98" s="202"/>
      <c r="L98" s="197"/>
      <c r="M98" s="200"/>
      <c r="N98" s="200"/>
      <c r="O98" s="200"/>
      <c r="P98" s="200"/>
      <c r="Q98" s="200"/>
      <c r="R98" s="257"/>
      <c r="S98" s="257"/>
      <c r="T98" s="258"/>
      <c r="U98" s="258"/>
      <c r="V98" s="259"/>
      <c r="W98" s="259"/>
      <c r="X98" s="199"/>
      <c r="Y98" s="199"/>
      <c r="Z98" s="200"/>
      <c r="AA98" s="201"/>
      <c r="AB98" s="260" t="str">
        <f>Calculations!W92</f>
        <v/>
      </c>
      <c r="AC98" s="261" t="str">
        <f>Calculations!AG92</f>
        <v/>
      </c>
      <c r="AD98" s="129"/>
      <c r="AE98" s="129"/>
      <c r="AF98" s="129"/>
      <c r="AG98" s="129"/>
      <c r="AH98" s="129"/>
      <c r="AI98" s="129"/>
      <c r="AJ98" s="129"/>
      <c r="AK98" s="129"/>
      <c r="AL98" s="129"/>
      <c r="AM98" s="129"/>
      <c r="AN98" s="129"/>
      <c r="AO98" s="129"/>
      <c r="AP98" s="129"/>
      <c r="AQ98" s="129"/>
      <c r="AR98" s="129"/>
      <c r="AS98" s="129"/>
      <c r="AT98" s="129"/>
      <c r="AU98" s="129"/>
      <c r="AV98" s="129"/>
      <c r="AW98" s="129"/>
      <c r="AX98" s="129"/>
      <c r="AY98" s="129"/>
      <c r="AZ98" s="129"/>
      <c r="BA98" s="129"/>
      <c r="BB98" s="129"/>
      <c r="BC98" s="129"/>
      <c r="BD98" s="129"/>
      <c r="BE98" s="129"/>
      <c r="BF98" s="129"/>
      <c r="BG98" s="129"/>
      <c r="BH98" s="129"/>
      <c r="BI98" s="129"/>
      <c r="BJ98" s="129"/>
      <c r="BK98" s="129"/>
      <c r="BL98" s="129"/>
      <c r="BM98" s="129"/>
      <c r="BN98" s="129"/>
      <c r="BO98" s="129"/>
      <c r="BP98" s="129"/>
      <c r="BQ98" s="129"/>
      <c r="BR98" s="129"/>
      <c r="BS98" s="129"/>
    </row>
    <row r="99" spans="1:71" s="117" customFormat="1" x14ac:dyDescent="0.3">
      <c r="A99" s="129"/>
      <c r="B99" s="195"/>
      <c r="C99" s="196"/>
      <c r="D99" s="196"/>
      <c r="E99" s="197"/>
      <c r="F99" s="197"/>
      <c r="G99" s="196"/>
      <c r="H99" s="198"/>
      <c r="I99" s="137" t="str">
        <f>Calculations!G93</f>
        <v/>
      </c>
      <c r="J99" s="198"/>
      <c r="K99" s="202"/>
      <c r="L99" s="197"/>
      <c r="M99" s="200"/>
      <c r="N99" s="200"/>
      <c r="O99" s="200"/>
      <c r="P99" s="200"/>
      <c r="Q99" s="200"/>
      <c r="R99" s="257"/>
      <c r="S99" s="257"/>
      <c r="T99" s="258"/>
      <c r="U99" s="258"/>
      <c r="V99" s="259"/>
      <c r="W99" s="259"/>
      <c r="X99" s="199"/>
      <c r="Y99" s="199"/>
      <c r="Z99" s="200"/>
      <c r="AA99" s="201"/>
      <c r="AB99" s="260" t="str">
        <f>Calculations!W93</f>
        <v/>
      </c>
      <c r="AC99" s="261" t="str">
        <f>Calculations!AG93</f>
        <v/>
      </c>
      <c r="AD99" s="129"/>
      <c r="AE99" s="129"/>
      <c r="AF99" s="129"/>
      <c r="AG99" s="129"/>
      <c r="AH99" s="129"/>
      <c r="AI99" s="129"/>
      <c r="AJ99" s="129"/>
      <c r="AK99" s="129"/>
      <c r="AL99" s="129"/>
      <c r="AM99" s="129"/>
      <c r="AN99" s="129"/>
      <c r="AO99" s="129"/>
      <c r="AP99" s="129"/>
      <c r="AQ99" s="129"/>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row>
    <row r="100" spans="1:71" s="117" customFormat="1" x14ac:dyDescent="0.3">
      <c r="A100" s="129"/>
      <c r="B100" s="195"/>
      <c r="C100" s="196"/>
      <c r="D100" s="196"/>
      <c r="E100" s="197"/>
      <c r="F100" s="197"/>
      <c r="G100" s="196"/>
      <c r="H100" s="198"/>
      <c r="I100" s="137" t="str">
        <f>Calculations!G94</f>
        <v/>
      </c>
      <c r="J100" s="198"/>
      <c r="K100" s="202"/>
      <c r="L100" s="197"/>
      <c r="M100" s="200"/>
      <c r="N100" s="200"/>
      <c r="O100" s="200"/>
      <c r="P100" s="200"/>
      <c r="Q100" s="200"/>
      <c r="R100" s="257"/>
      <c r="S100" s="257"/>
      <c r="T100" s="258"/>
      <c r="U100" s="258"/>
      <c r="V100" s="259"/>
      <c r="W100" s="259"/>
      <c r="X100" s="199"/>
      <c r="Y100" s="199"/>
      <c r="Z100" s="200"/>
      <c r="AA100" s="201"/>
      <c r="AB100" s="260" t="str">
        <f>Calculations!W94</f>
        <v/>
      </c>
      <c r="AC100" s="261" t="str">
        <f>Calculations!AG94</f>
        <v/>
      </c>
      <c r="AD100" s="129"/>
      <c r="AE100" s="129"/>
      <c r="AF100" s="129"/>
      <c r="AG100" s="129"/>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row>
    <row r="101" spans="1:71" s="117" customFormat="1" x14ac:dyDescent="0.3">
      <c r="A101" s="129"/>
      <c r="B101" s="195"/>
      <c r="C101" s="196"/>
      <c r="D101" s="196"/>
      <c r="E101" s="197"/>
      <c r="F101" s="197"/>
      <c r="G101" s="196"/>
      <c r="H101" s="198"/>
      <c r="I101" s="137" t="str">
        <f>Calculations!G95</f>
        <v/>
      </c>
      <c r="J101" s="198"/>
      <c r="K101" s="202"/>
      <c r="L101" s="197"/>
      <c r="M101" s="200"/>
      <c r="N101" s="200"/>
      <c r="O101" s="200"/>
      <c r="P101" s="200"/>
      <c r="Q101" s="200"/>
      <c r="R101" s="257"/>
      <c r="S101" s="257"/>
      <c r="T101" s="258"/>
      <c r="U101" s="258"/>
      <c r="V101" s="259"/>
      <c r="W101" s="259"/>
      <c r="X101" s="199"/>
      <c r="Y101" s="199"/>
      <c r="Z101" s="200"/>
      <c r="AA101" s="201"/>
      <c r="AB101" s="260" t="str">
        <f>Calculations!W95</f>
        <v/>
      </c>
      <c r="AC101" s="261" t="str">
        <f>Calculations!AG95</f>
        <v/>
      </c>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29"/>
      <c r="BR101" s="129"/>
      <c r="BS101" s="129"/>
    </row>
    <row r="102" spans="1:71" s="117" customFormat="1" x14ac:dyDescent="0.3">
      <c r="A102" s="129"/>
      <c r="B102" s="195"/>
      <c r="C102" s="196"/>
      <c r="D102" s="196"/>
      <c r="E102" s="197"/>
      <c r="F102" s="197"/>
      <c r="G102" s="196"/>
      <c r="H102" s="198"/>
      <c r="I102" s="137" t="str">
        <f>Calculations!G96</f>
        <v/>
      </c>
      <c r="J102" s="198"/>
      <c r="K102" s="202"/>
      <c r="L102" s="197"/>
      <c r="M102" s="200"/>
      <c r="N102" s="200"/>
      <c r="O102" s="200"/>
      <c r="P102" s="200"/>
      <c r="Q102" s="200"/>
      <c r="R102" s="257"/>
      <c r="S102" s="257"/>
      <c r="T102" s="258"/>
      <c r="U102" s="258"/>
      <c r="V102" s="259"/>
      <c r="W102" s="259"/>
      <c r="X102" s="199"/>
      <c r="Y102" s="199"/>
      <c r="Z102" s="200"/>
      <c r="AA102" s="201"/>
      <c r="AB102" s="260" t="str">
        <f>Calculations!W96</f>
        <v/>
      </c>
      <c r="AC102" s="261" t="str">
        <f>Calculations!AG96</f>
        <v/>
      </c>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row>
    <row r="103" spans="1:71" s="117" customFormat="1" x14ac:dyDescent="0.3">
      <c r="A103" s="129"/>
      <c r="B103" s="195"/>
      <c r="C103" s="196"/>
      <c r="D103" s="196"/>
      <c r="E103" s="197"/>
      <c r="F103" s="197"/>
      <c r="G103" s="196"/>
      <c r="H103" s="198"/>
      <c r="I103" s="137" t="str">
        <f>Calculations!G97</f>
        <v/>
      </c>
      <c r="J103" s="198"/>
      <c r="K103" s="202"/>
      <c r="L103" s="197"/>
      <c r="M103" s="200"/>
      <c r="N103" s="200"/>
      <c r="O103" s="200"/>
      <c r="P103" s="200"/>
      <c r="Q103" s="200"/>
      <c r="R103" s="257"/>
      <c r="S103" s="257"/>
      <c r="T103" s="258"/>
      <c r="U103" s="258"/>
      <c r="V103" s="259"/>
      <c r="W103" s="259"/>
      <c r="X103" s="199"/>
      <c r="Y103" s="199"/>
      <c r="Z103" s="200"/>
      <c r="AA103" s="201"/>
      <c r="AB103" s="260" t="str">
        <f>Calculations!W97</f>
        <v/>
      </c>
      <c r="AC103" s="261" t="str">
        <f>Calculations!AG97</f>
        <v/>
      </c>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row>
    <row r="104" spans="1:71" s="117" customFormat="1" x14ac:dyDescent="0.3">
      <c r="A104" s="129"/>
      <c r="B104" s="195"/>
      <c r="C104" s="196"/>
      <c r="D104" s="196"/>
      <c r="E104" s="197"/>
      <c r="F104" s="197"/>
      <c r="G104" s="196"/>
      <c r="H104" s="198"/>
      <c r="I104" s="137" t="str">
        <f>Calculations!G98</f>
        <v/>
      </c>
      <c r="J104" s="198"/>
      <c r="K104" s="202"/>
      <c r="L104" s="197"/>
      <c r="M104" s="200"/>
      <c r="N104" s="200"/>
      <c r="O104" s="200"/>
      <c r="P104" s="200"/>
      <c r="Q104" s="200"/>
      <c r="R104" s="257"/>
      <c r="S104" s="257"/>
      <c r="T104" s="258"/>
      <c r="U104" s="258"/>
      <c r="V104" s="259"/>
      <c r="W104" s="259"/>
      <c r="X104" s="199"/>
      <c r="Y104" s="199"/>
      <c r="Z104" s="200"/>
      <c r="AA104" s="201"/>
      <c r="AB104" s="260" t="str">
        <f>Calculations!W98</f>
        <v/>
      </c>
      <c r="AC104" s="261" t="str">
        <f>Calculations!AG98</f>
        <v/>
      </c>
      <c r="AD104" s="129"/>
      <c r="AE104" s="129"/>
      <c r="AF104" s="129"/>
      <c r="AG104" s="129"/>
      <c r="AH104" s="129"/>
      <c r="AI104" s="129"/>
      <c r="AJ104" s="129"/>
      <c r="AK104" s="129"/>
      <c r="AL104" s="129"/>
      <c r="AM104" s="129"/>
      <c r="AN104" s="129"/>
      <c r="AO104" s="129"/>
      <c r="AP104" s="129"/>
      <c r="AQ104" s="129"/>
      <c r="AR104" s="129"/>
      <c r="AS104" s="129"/>
      <c r="AT104" s="129"/>
      <c r="AU104" s="129"/>
      <c r="AV104" s="129"/>
      <c r="AW104" s="129"/>
      <c r="AX104" s="129"/>
      <c r="AY104" s="129"/>
      <c r="AZ104" s="129"/>
      <c r="BA104" s="129"/>
      <c r="BB104" s="129"/>
      <c r="BC104" s="129"/>
      <c r="BD104" s="129"/>
      <c r="BE104" s="129"/>
      <c r="BF104" s="129"/>
      <c r="BG104" s="129"/>
      <c r="BH104" s="129"/>
      <c r="BI104" s="129"/>
      <c r="BJ104" s="129"/>
      <c r="BK104" s="129"/>
      <c r="BL104" s="129"/>
      <c r="BM104" s="129"/>
      <c r="BN104" s="129"/>
      <c r="BO104" s="129"/>
      <c r="BP104" s="129"/>
      <c r="BQ104" s="129"/>
      <c r="BR104" s="129"/>
      <c r="BS104" s="129"/>
    </row>
    <row r="105" spans="1:71" s="117" customFormat="1" x14ac:dyDescent="0.3">
      <c r="A105" s="129"/>
      <c r="B105" s="195"/>
      <c r="C105" s="196"/>
      <c r="D105" s="196"/>
      <c r="E105" s="197"/>
      <c r="F105" s="197"/>
      <c r="G105" s="196"/>
      <c r="H105" s="198"/>
      <c r="I105" s="137" t="str">
        <f>Calculations!G99</f>
        <v/>
      </c>
      <c r="J105" s="198"/>
      <c r="K105" s="202"/>
      <c r="L105" s="197"/>
      <c r="M105" s="200"/>
      <c r="N105" s="200"/>
      <c r="O105" s="200"/>
      <c r="P105" s="200"/>
      <c r="Q105" s="200"/>
      <c r="R105" s="257"/>
      <c r="S105" s="257"/>
      <c r="T105" s="258"/>
      <c r="U105" s="258"/>
      <c r="V105" s="259"/>
      <c r="W105" s="259"/>
      <c r="X105" s="199"/>
      <c r="Y105" s="199"/>
      <c r="Z105" s="200"/>
      <c r="AA105" s="201"/>
      <c r="AB105" s="260" t="str">
        <f>Calculations!W99</f>
        <v/>
      </c>
      <c r="AC105" s="261" t="str">
        <f>Calculations!AG99</f>
        <v/>
      </c>
      <c r="AD105" s="129"/>
      <c r="AE105" s="129"/>
      <c r="AF105" s="129"/>
      <c r="AG105" s="129"/>
      <c r="AH105" s="129"/>
      <c r="AI105" s="129"/>
      <c r="AJ105" s="129"/>
      <c r="AK105" s="129"/>
      <c r="AL105" s="129"/>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129"/>
      <c r="BQ105" s="129"/>
      <c r="BR105" s="129"/>
      <c r="BS105" s="129"/>
    </row>
    <row r="106" spans="1:71" s="117" customFormat="1" x14ac:dyDescent="0.3">
      <c r="A106" s="129"/>
      <c r="B106" s="195"/>
      <c r="C106" s="196"/>
      <c r="D106" s="196"/>
      <c r="E106" s="197"/>
      <c r="F106" s="197"/>
      <c r="G106" s="196"/>
      <c r="H106" s="198"/>
      <c r="I106" s="137" t="str">
        <f>Calculations!G100</f>
        <v/>
      </c>
      <c r="J106" s="198"/>
      <c r="K106" s="202"/>
      <c r="L106" s="197"/>
      <c r="M106" s="200"/>
      <c r="N106" s="200"/>
      <c r="O106" s="200"/>
      <c r="P106" s="200"/>
      <c r="Q106" s="200"/>
      <c r="R106" s="257"/>
      <c r="S106" s="257"/>
      <c r="T106" s="258"/>
      <c r="U106" s="258"/>
      <c r="V106" s="259"/>
      <c r="W106" s="259"/>
      <c r="X106" s="199"/>
      <c r="Y106" s="199"/>
      <c r="Z106" s="200"/>
      <c r="AA106" s="201"/>
      <c r="AB106" s="260" t="str">
        <f>Calculations!W100</f>
        <v/>
      </c>
      <c r="AC106" s="261" t="str">
        <f>Calculations!AG100</f>
        <v/>
      </c>
      <c r="AD106" s="129"/>
      <c r="AE106" s="129"/>
      <c r="AF106" s="129"/>
      <c r="AG106" s="129"/>
      <c r="AH106" s="129"/>
      <c r="AI106" s="129"/>
      <c r="AJ106" s="129"/>
      <c r="AK106" s="129"/>
      <c r="AL106" s="129"/>
      <c r="AM106" s="129"/>
      <c r="AN106" s="129"/>
      <c r="AO106" s="129"/>
      <c r="AP106" s="129"/>
      <c r="AQ106" s="129"/>
      <c r="AR106" s="129"/>
      <c r="AS106" s="129"/>
      <c r="AT106" s="129"/>
      <c r="AU106" s="129"/>
      <c r="AV106" s="129"/>
      <c r="AW106" s="129"/>
      <c r="AX106" s="129"/>
      <c r="AY106" s="129"/>
      <c r="AZ106" s="129"/>
      <c r="BA106" s="129"/>
      <c r="BB106" s="129"/>
      <c r="BC106" s="129"/>
      <c r="BD106" s="129"/>
      <c r="BE106" s="129"/>
      <c r="BF106" s="129"/>
      <c r="BG106" s="129"/>
      <c r="BH106" s="129"/>
      <c r="BI106" s="129"/>
      <c r="BJ106" s="129"/>
      <c r="BK106" s="129"/>
      <c r="BL106" s="129"/>
      <c r="BM106" s="129"/>
      <c r="BN106" s="129"/>
      <c r="BO106" s="129"/>
      <c r="BP106" s="129"/>
      <c r="BQ106" s="129"/>
      <c r="BR106" s="129"/>
      <c r="BS106" s="129"/>
    </row>
    <row r="107" spans="1:71" s="117" customFormat="1" x14ac:dyDescent="0.3">
      <c r="A107" s="129"/>
      <c r="B107" s="195"/>
      <c r="C107" s="196"/>
      <c r="D107" s="196"/>
      <c r="E107" s="197"/>
      <c r="F107" s="197"/>
      <c r="G107" s="196"/>
      <c r="H107" s="198"/>
      <c r="I107" s="137" t="str">
        <f>Calculations!G101</f>
        <v/>
      </c>
      <c r="J107" s="198"/>
      <c r="K107" s="202"/>
      <c r="L107" s="197"/>
      <c r="M107" s="200"/>
      <c r="N107" s="200"/>
      <c r="O107" s="200"/>
      <c r="P107" s="200"/>
      <c r="Q107" s="200"/>
      <c r="R107" s="257"/>
      <c r="S107" s="257"/>
      <c r="T107" s="258"/>
      <c r="U107" s="258"/>
      <c r="V107" s="259"/>
      <c r="W107" s="259"/>
      <c r="X107" s="199"/>
      <c r="Y107" s="199"/>
      <c r="Z107" s="200"/>
      <c r="AA107" s="201"/>
      <c r="AB107" s="260" t="str">
        <f>Calculations!W101</f>
        <v/>
      </c>
      <c r="AC107" s="261" t="str">
        <f>Calculations!AG101</f>
        <v/>
      </c>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c r="BE107" s="129"/>
      <c r="BF107" s="129"/>
      <c r="BG107" s="129"/>
      <c r="BH107" s="129"/>
      <c r="BI107" s="129"/>
      <c r="BJ107" s="129"/>
      <c r="BK107" s="129"/>
      <c r="BL107" s="129"/>
      <c r="BM107" s="129"/>
      <c r="BN107" s="129"/>
      <c r="BO107" s="129"/>
      <c r="BP107" s="129"/>
      <c r="BQ107" s="129"/>
      <c r="BR107" s="129"/>
      <c r="BS107" s="129"/>
    </row>
    <row r="108" spans="1:71" s="117" customFormat="1" x14ac:dyDescent="0.3">
      <c r="A108" s="129"/>
      <c r="B108" s="195"/>
      <c r="C108" s="196"/>
      <c r="D108" s="196"/>
      <c r="E108" s="197"/>
      <c r="F108" s="197"/>
      <c r="G108" s="196"/>
      <c r="H108" s="198"/>
      <c r="I108" s="137" t="str">
        <f>Calculations!G102</f>
        <v/>
      </c>
      <c r="J108" s="198"/>
      <c r="K108" s="202"/>
      <c r="L108" s="197"/>
      <c r="M108" s="200"/>
      <c r="N108" s="200"/>
      <c r="O108" s="200"/>
      <c r="P108" s="200"/>
      <c r="Q108" s="200"/>
      <c r="R108" s="257"/>
      <c r="S108" s="257"/>
      <c r="T108" s="258"/>
      <c r="U108" s="258"/>
      <c r="V108" s="259"/>
      <c r="W108" s="259"/>
      <c r="X108" s="199"/>
      <c r="Y108" s="199"/>
      <c r="Z108" s="200"/>
      <c r="AA108" s="201"/>
      <c r="AB108" s="260" t="str">
        <f>Calculations!W102</f>
        <v/>
      </c>
      <c r="AC108" s="261" t="str">
        <f>Calculations!AG102</f>
        <v/>
      </c>
      <c r="AD108" s="129"/>
      <c r="AE108" s="129"/>
      <c r="AF108" s="129"/>
      <c r="AG108" s="129"/>
      <c r="AH108" s="129"/>
      <c r="AI108" s="129"/>
      <c r="AJ108" s="129"/>
      <c r="AK108" s="129"/>
      <c r="AL108" s="129"/>
      <c r="AM108" s="129"/>
      <c r="AN108" s="129"/>
      <c r="AO108" s="129"/>
      <c r="AP108" s="129"/>
      <c r="AQ108" s="129"/>
      <c r="AR108" s="129"/>
      <c r="AS108" s="129"/>
      <c r="AT108" s="129"/>
      <c r="AU108" s="129"/>
      <c r="AV108" s="129"/>
      <c r="AW108" s="129"/>
      <c r="AX108" s="129"/>
      <c r="AY108" s="129"/>
      <c r="AZ108" s="129"/>
      <c r="BA108" s="129"/>
      <c r="BB108" s="129"/>
      <c r="BC108" s="129"/>
      <c r="BD108" s="129"/>
      <c r="BE108" s="129"/>
      <c r="BF108" s="129"/>
      <c r="BG108" s="129"/>
      <c r="BH108" s="129"/>
      <c r="BI108" s="129"/>
      <c r="BJ108" s="129"/>
      <c r="BK108" s="129"/>
      <c r="BL108" s="129"/>
      <c r="BM108" s="129"/>
      <c r="BN108" s="129"/>
      <c r="BO108" s="129"/>
      <c r="BP108" s="129"/>
      <c r="BQ108" s="129"/>
      <c r="BR108" s="129"/>
      <c r="BS108" s="129"/>
    </row>
    <row r="109" spans="1:71" s="117" customFormat="1" x14ac:dyDescent="0.3">
      <c r="A109" s="129"/>
      <c r="B109" s="195"/>
      <c r="C109" s="196"/>
      <c r="D109" s="196"/>
      <c r="E109" s="197"/>
      <c r="F109" s="197"/>
      <c r="G109" s="196"/>
      <c r="H109" s="198"/>
      <c r="I109" s="137" t="str">
        <f>Calculations!G103</f>
        <v/>
      </c>
      <c r="J109" s="198"/>
      <c r="K109" s="202"/>
      <c r="L109" s="197"/>
      <c r="M109" s="200"/>
      <c r="N109" s="200"/>
      <c r="O109" s="200"/>
      <c r="P109" s="200"/>
      <c r="Q109" s="200"/>
      <c r="R109" s="257"/>
      <c r="S109" s="257"/>
      <c r="T109" s="258"/>
      <c r="U109" s="258"/>
      <c r="V109" s="259"/>
      <c r="W109" s="259"/>
      <c r="X109" s="199"/>
      <c r="Y109" s="199"/>
      <c r="Z109" s="200"/>
      <c r="AA109" s="201"/>
      <c r="AB109" s="260" t="str">
        <f>Calculations!W103</f>
        <v/>
      </c>
      <c r="AC109" s="261" t="str">
        <f>Calculations!AG103</f>
        <v/>
      </c>
      <c r="AD109" s="129"/>
      <c r="AE109" s="129"/>
      <c r="AF109" s="129"/>
      <c r="AG109" s="129"/>
      <c r="AH109" s="129"/>
      <c r="AI109" s="129"/>
      <c r="AJ109" s="129"/>
      <c r="AK109" s="129"/>
      <c r="AL109" s="129"/>
      <c r="AM109" s="129"/>
      <c r="AN109" s="129"/>
      <c r="AO109" s="129"/>
      <c r="AP109" s="129"/>
      <c r="AQ109" s="129"/>
      <c r="AR109" s="129"/>
      <c r="AS109" s="129"/>
      <c r="AT109" s="129"/>
      <c r="AU109" s="129"/>
      <c r="AV109" s="129"/>
      <c r="AW109" s="129"/>
      <c r="AX109" s="129"/>
      <c r="AY109" s="129"/>
      <c r="AZ109" s="129"/>
      <c r="BA109" s="129"/>
      <c r="BB109" s="129"/>
      <c r="BC109" s="129"/>
      <c r="BD109" s="129"/>
      <c r="BE109" s="129"/>
      <c r="BF109" s="129"/>
      <c r="BG109" s="129"/>
      <c r="BH109" s="129"/>
      <c r="BI109" s="129"/>
      <c r="BJ109" s="129"/>
      <c r="BK109" s="129"/>
      <c r="BL109" s="129"/>
      <c r="BM109" s="129"/>
      <c r="BN109" s="129"/>
      <c r="BO109" s="129"/>
      <c r="BP109" s="129"/>
      <c r="BQ109" s="129"/>
      <c r="BR109" s="129"/>
      <c r="BS109" s="129"/>
    </row>
    <row r="110" spans="1:71" s="117" customFormat="1" x14ac:dyDescent="0.3">
      <c r="A110" s="129"/>
      <c r="B110" s="195"/>
      <c r="C110" s="196"/>
      <c r="D110" s="196"/>
      <c r="E110" s="197"/>
      <c r="F110" s="197"/>
      <c r="G110" s="196"/>
      <c r="H110" s="198"/>
      <c r="I110" s="137" t="str">
        <f>Calculations!G104</f>
        <v/>
      </c>
      <c r="J110" s="198"/>
      <c r="K110" s="202"/>
      <c r="L110" s="197"/>
      <c r="M110" s="200"/>
      <c r="N110" s="200"/>
      <c r="O110" s="200"/>
      <c r="P110" s="200"/>
      <c r="Q110" s="200"/>
      <c r="R110" s="257"/>
      <c r="S110" s="257"/>
      <c r="T110" s="258"/>
      <c r="U110" s="258"/>
      <c r="V110" s="259"/>
      <c r="W110" s="259"/>
      <c r="X110" s="199"/>
      <c r="Y110" s="199"/>
      <c r="Z110" s="200"/>
      <c r="AA110" s="201"/>
      <c r="AB110" s="260" t="str">
        <f>Calculations!W104</f>
        <v/>
      </c>
      <c r="AC110" s="261" t="str">
        <f>Calculations!AG104</f>
        <v/>
      </c>
      <c r="AD110" s="129"/>
      <c r="AE110" s="129"/>
      <c r="AF110" s="129"/>
      <c r="AG110" s="129"/>
      <c r="AH110" s="129"/>
      <c r="AI110" s="129"/>
      <c r="AJ110" s="129"/>
      <c r="AK110" s="129"/>
      <c r="AL110" s="129"/>
      <c r="AM110" s="129"/>
      <c r="AN110" s="129"/>
      <c r="AO110" s="129"/>
      <c r="AP110" s="129"/>
      <c r="AQ110" s="129"/>
      <c r="AR110" s="129"/>
      <c r="AS110" s="129"/>
      <c r="AT110" s="129"/>
      <c r="AU110" s="129"/>
      <c r="AV110" s="129"/>
      <c r="AW110" s="129"/>
      <c r="AX110" s="129"/>
      <c r="AY110" s="129"/>
      <c r="AZ110" s="129"/>
      <c r="BA110" s="129"/>
      <c r="BB110" s="129"/>
      <c r="BC110" s="129"/>
      <c r="BD110" s="129"/>
      <c r="BE110" s="129"/>
      <c r="BF110" s="129"/>
      <c r="BG110" s="129"/>
      <c r="BH110" s="129"/>
      <c r="BI110" s="129"/>
      <c r="BJ110" s="129"/>
      <c r="BK110" s="129"/>
      <c r="BL110" s="129"/>
      <c r="BM110" s="129"/>
      <c r="BN110" s="129"/>
      <c r="BO110" s="129"/>
      <c r="BP110" s="129"/>
      <c r="BQ110" s="129"/>
      <c r="BR110" s="129"/>
      <c r="BS110" s="129"/>
    </row>
    <row r="111" spans="1:71" s="117" customFormat="1" x14ac:dyDescent="0.3">
      <c r="A111" s="129"/>
      <c r="B111" s="195"/>
      <c r="C111" s="196"/>
      <c r="D111" s="196"/>
      <c r="E111" s="197"/>
      <c r="F111" s="197"/>
      <c r="G111" s="196"/>
      <c r="H111" s="198"/>
      <c r="I111" s="137" t="str">
        <f>Calculations!G105</f>
        <v/>
      </c>
      <c r="J111" s="198"/>
      <c r="K111" s="202"/>
      <c r="L111" s="197"/>
      <c r="M111" s="200"/>
      <c r="N111" s="200"/>
      <c r="O111" s="200"/>
      <c r="P111" s="200"/>
      <c r="Q111" s="200"/>
      <c r="R111" s="257"/>
      <c r="S111" s="257"/>
      <c r="T111" s="258"/>
      <c r="U111" s="258"/>
      <c r="V111" s="259"/>
      <c r="W111" s="259"/>
      <c r="X111" s="199"/>
      <c r="Y111" s="199"/>
      <c r="Z111" s="200"/>
      <c r="AA111" s="201"/>
      <c r="AB111" s="260" t="str">
        <f>Calculations!W105</f>
        <v/>
      </c>
      <c r="AC111" s="261" t="str">
        <f>Calculations!AG105</f>
        <v/>
      </c>
      <c r="AD111" s="129"/>
      <c r="AE111" s="129"/>
      <c r="AF111" s="129"/>
      <c r="AG111" s="129"/>
      <c r="AH111" s="129"/>
      <c r="AI111" s="129"/>
      <c r="AJ111" s="129"/>
      <c r="AK111" s="129"/>
      <c r="AL111" s="129"/>
      <c r="AM111" s="129"/>
      <c r="AN111" s="129"/>
      <c r="AO111" s="129"/>
      <c r="AP111" s="129"/>
      <c r="AQ111" s="129"/>
      <c r="AR111" s="129"/>
      <c r="AS111" s="129"/>
      <c r="AT111" s="129"/>
      <c r="AU111" s="129"/>
      <c r="AV111" s="129"/>
      <c r="AW111" s="129"/>
      <c r="AX111" s="129"/>
      <c r="AY111" s="129"/>
      <c r="AZ111" s="129"/>
      <c r="BA111" s="129"/>
      <c r="BB111" s="129"/>
      <c r="BC111" s="129"/>
      <c r="BD111" s="129"/>
      <c r="BE111" s="129"/>
      <c r="BF111" s="129"/>
      <c r="BG111" s="129"/>
      <c r="BH111" s="129"/>
      <c r="BI111" s="129"/>
      <c r="BJ111" s="129"/>
      <c r="BK111" s="129"/>
      <c r="BL111" s="129"/>
      <c r="BM111" s="129"/>
      <c r="BN111" s="129"/>
      <c r="BO111" s="129"/>
      <c r="BP111" s="129"/>
      <c r="BQ111" s="129"/>
      <c r="BR111" s="129"/>
      <c r="BS111" s="129"/>
    </row>
    <row r="112" spans="1:71" s="117" customFormat="1" x14ac:dyDescent="0.3">
      <c r="A112" s="129"/>
      <c r="B112" s="195"/>
      <c r="C112" s="196"/>
      <c r="D112" s="196"/>
      <c r="E112" s="197"/>
      <c r="F112" s="197"/>
      <c r="G112" s="196"/>
      <c r="H112" s="198"/>
      <c r="I112" s="137" t="str">
        <f>Calculations!G106</f>
        <v/>
      </c>
      <c r="J112" s="198"/>
      <c r="K112" s="202"/>
      <c r="L112" s="197"/>
      <c r="M112" s="200"/>
      <c r="N112" s="200"/>
      <c r="O112" s="200"/>
      <c r="P112" s="200"/>
      <c r="Q112" s="200"/>
      <c r="R112" s="257"/>
      <c r="S112" s="257"/>
      <c r="T112" s="258"/>
      <c r="U112" s="258"/>
      <c r="V112" s="259"/>
      <c r="W112" s="259"/>
      <c r="X112" s="199"/>
      <c r="Y112" s="199"/>
      <c r="Z112" s="200"/>
      <c r="AA112" s="201"/>
      <c r="AB112" s="260" t="str">
        <f>Calculations!W106</f>
        <v/>
      </c>
      <c r="AC112" s="261" t="str">
        <f>Calculations!AG106</f>
        <v/>
      </c>
      <c r="AD112" s="129"/>
      <c r="AE112" s="129"/>
      <c r="AF112" s="129"/>
      <c r="AG112" s="129"/>
      <c r="AH112" s="129"/>
      <c r="AI112" s="129"/>
      <c r="AJ112" s="129"/>
      <c r="AK112" s="129"/>
      <c r="AL112" s="129"/>
      <c r="AM112" s="129"/>
      <c r="AN112" s="129"/>
      <c r="AO112" s="129"/>
      <c r="AP112" s="129"/>
      <c r="AQ112" s="129"/>
      <c r="AR112" s="129"/>
      <c r="AS112" s="129"/>
      <c r="AT112" s="129"/>
      <c r="AU112" s="129"/>
      <c r="AV112" s="129"/>
      <c r="AW112" s="129"/>
      <c r="AX112" s="129"/>
      <c r="AY112" s="129"/>
      <c r="AZ112" s="129"/>
      <c r="BA112" s="129"/>
      <c r="BB112" s="129"/>
      <c r="BC112" s="129"/>
      <c r="BD112" s="129"/>
      <c r="BE112" s="129"/>
      <c r="BF112" s="129"/>
      <c r="BG112" s="129"/>
      <c r="BH112" s="129"/>
      <c r="BI112" s="129"/>
      <c r="BJ112" s="129"/>
      <c r="BK112" s="129"/>
      <c r="BL112" s="129"/>
      <c r="BM112" s="129"/>
      <c r="BN112" s="129"/>
      <c r="BO112" s="129"/>
      <c r="BP112" s="129"/>
      <c r="BQ112" s="129"/>
      <c r="BR112" s="129"/>
      <c r="BS112" s="129"/>
    </row>
    <row r="113" spans="1:71" s="117" customFormat="1" x14ac:dyDescent="0.3">
      <c r="A113" s="129"/>
      <c r="B113" s="195"/>
      <c r="C113" s="196"/>
      <c r="D113" s="196"/>
      <c r="E113" s="197"/>
      <c r="F113" s="197"/>
      <c r="G113" s="196"/>
      <c r="H113" s="198"/>
      <c r="I113" s="137" t="str">
        <f>Calculations!G107</f>
        <v/>
      </c>
      <c r="J113" s="198"/>
      <c r="K113" s="202"/>
      <c r="L113" s="197"/>
      <c r="M113" s="200"/>
      <c r="N113" s="200"/>
      <c r="O113" s="200"/>
      <c r="P113" s="200"/>
      <c r="Q113" s="200"/>
      <c r="R113" s="257"/>
      <c r="S113" s="257"/>
      <c r="T113" s="258"/>
      <c r="U113" s="258"/>
      <c r="V113" s="259"/>
      <c r="W113" s="259"/>
      <c r="X113" s="199"/>
      <c r="Y113" s="199"/>
      <c r="Z113" s="200"/>
      <c r="AA113" s="201"/>
      <c r="AB113" s="260" t="str">
        <f>Calculations!W107</f>
        <v/>
      </c>
      <c r="AC113" s="261" t="str">
        <f>Calculations!AG107</f>
        <v/>
      </c>
      <c r="AD113" s="129"/>
      <c r="AE113" s="129"/>
      <c r="AF113" s="129"/>
      <c r="AG113" s="129"/>
      <c r="AH113" s="129"/>
      <c r="AI113" s="129"/>
      <c r="AJ113" s="129"/>
      <c r="AK113" s="129"/>
      <c r="AL113" s="129"/>
      <c r="AM113" s="129"/>
      <c r="AN113" s="129"/>
      <c r="AO113" s="129"/>
      <c r="AP113" s="129"/>
      <c r="AQ113" s="129"/>
      <c r="AR113" s="129"/>
      <c r="AS113" s="129"/>
      <c r="AT113" s="129"/>
      <c r="AU113" s="129"/>
      <c r="AV113" s="129"/>
      <c r="AW113" s="129"/>
      <c r="AX113" s="129"/>
      <c r="AY113" s="129"/>
      <c r="AZ113" s="129"/>
      <c r="BA113" s="129"/>
      <c r="BB113" s="129"/>
      <c r="BC113" s="129"/>
      <c r="BD113" s="129"/>
      <c r="BE113" s="129"/>
      <c r="BF113" s="129"/>
      <c r="BG113" s="129"/>
      <c r="BH113" s="129"/>
      <c r="BI113" s="129"/>
      <c r="BJ113" s="129"/>
      <c r="BK113" s="129"/>
      <c r="BL113" s="129"/>
      <c r="BM113" s="129"/>
      <c r="BN113" s="129"/>
      <c r="BO113" s="129"/>
      <c r="BP113" s="129"/>
      <c r="BQ113" s="129"/>
      <c r="BR113" s="129"/>
      <c r="BS113" s="129"/>
    </row>
    <row r="114" spans="1:71" s="117" customFormat="1" x14ac:dyDescent="0.3">
      <c r="A114" s="129"/>
      <c r="B114" s="195"/>
      <c r="C114" s="196"/>
      <c r="D114" s="196"/>
      <c r="E114" s="197"/>
      <c r="F114" s="197"/>
      <c r="G114" s="196"/>
      <c r="H114" s="198"/>
      <c r="I114" s="137" t="str">
        <f>Calculations!G108</f>
        <v/>
      </c>
      <c r="J114" s="198"/>
      <c r="K114" s="202"/>
      <c r="L114" s="197"/>
      <c r="M114" s="200"/>
      <c r="N114" s="200"/>
      <c r="O114" s="200"/>
      <c r="P114" s="200"/>
      <c r="Q114" s="200"/>
      <c r="R114" s="257"/>
      <c r="S114" s="257"/>
      <c r="T114" s="258"/>
      <c r="U114" s="258"/>
      <c r="V114" s="259"/>
      <c r="W114" s="259"/>
      <c r="X114" s="199"/>
      <c r="Y114" s="199"/>
      <c r="Z114" s="200"/>
      <c r="AA114" s="201"/>
      <c r="AB114" s="260" t="str">
        <f>Calculations!W108</f>
        <v/>
      </c>
      <c r="AC114" s="261" t="str">
        <f>Calculations!AG108</f>
        <v/>
      </c>
      <c r="AD114" s="129"/>
      <c r="AE114" s="129"/>
      <c r="AF114" s="129"/>
      <c r="AG114" s="129"/>
      <c r="AH114" s="129"/>
      <c r="AI114" s="129"/>
      <c r="AJ114" s="129"/>
      <c r="AK114" s="129"/>
      <c r="AL114" s="129"/>
      <c r="AM114" s="129"/>
      <c r="AN114" s="129"/>
      <c r="AO114" s="129"/>
      <c r="AP114" s="129"/>
      <c r="AQ114" s="129"/>
      <c r="AR114" s="129"/>
      <c r="AS114" s="129"/>
      <c r="AT114" s="129"/>
      <c r="AU114" s="129"/>
      <c r="AV114" s="129"/>
      <c r="AW114" s="129"/>
      <c r="AX114" s="129"/>
      <c r="AY114" s="129"/>
      <c r="AZ114" s="129"/>
      <c r="BA114" s="129"/>
      <c r="BB114" s="129"/>
      <c r="BC114" s="129"/>
      <c r="BD114" s="129"/>
      <c r="BE114" s="129"/>
      <c r="BF114" s="129"/>
      <c r="BG114" s="129"/>
      <c r="BH114" s="129"/>
      <c r="BI114" s="129"/>
      <c r="BJ114" s="129"/>
      <c r="BK114" s="129"/>
      <c r="BL114" s="129"/>
      <c r="BM114" s="129"/>
      <c r="BN114" s="129"/>
      <c r="BO114" s="129"/>
      <c r="BP114" s="129"/>
      <c r="BQ114" s="129"/>
      <c r="BR114" s="129"/>
      <c r="BS114" s="129"/>
    </row>
    <row r="115" spans="1:71" s="117" customFormat="1" x14ac:dyDescent="0.3">
      <c r="A115" s="129"/>
      <c r="B115" s="195"/>
      <c r="C115" s="196"/>
      <c r="D115" s="196"/>
      <c r="E115" s="197"/>
      <c r="F115" s="197"/>
      <c r="G115" s="196"/>
      <c r="H115" s="198"/>
      <c r="I115" s="137" t="str">
        <f>Calculations!G109</f>
        <v/>
      </c>
      <c r="J115" s="198"/>
      <c r="K115" s="202"/>
      <c r="L115" s="197"/>
      <c r="M115" s="200"/>
      <c r="N115" s="200"/>
      <c r="O115" s="200"/>
      <c r="P115" s="200"/>
      <c r="Q115" s="200"/>
      <c r="R115" s="257"/>
      <c r="S115" s="257"/>
      <c r="T115" s="258"/>
      <c r="U115" s="258"/>
      <c r="V115" s="259"/>
      <c r="W115" s="259"/>
      <c r="X115" s="199"/>
      <c r="Y115" s="199"/>
      <c r="Z115" s="200"/>
      <c r="AA115" s="201"/>
      <c r="AB115" s="260" t="str">
        <f>Calculations!W109</f>
        <v/>
      </c>
      <c r="AC115" s="261" t="str">
        <f>Calculations!AG109</f>
        <v/>
      </c>
      <c r="AD115" s="129"/>
      <c r="AE115" s="129"/>
      <c r="AF115" s="129"/>
      <c r="AG115" s="129"/>
      <c r="AH115" s="129"/>
      <c r="AI115" s="129"/>
      <c r="AJ115" s="129"/>
      <c r="AK115" s="129"/>
      <c r="AL115" s="129"/>
      <c r="AM115" s="129"/>
      <c r="AN115" s="129"/>
      <c r="AO115" s="129"/>
      <c r="AP115" s="129"/>
      <c r="AQ115" s="129"/>
      <c r="AR115" s="129"/>
      <c r="AS115" s="129"/>
      <c r="AT115" s="129"/>
      <c r="AU115" s="129"/>
      <c r="AV115" s="129"/>
      <c r="AW115" s="129"/>
      <c r="AX115" s="129"/>
      <c r="AY115" s="129"/>
      <c r="AZ115" s="129"/>
      <c r="BA115" s="129"/>
      <c r="BB115" s="129"/>
      <c r="BC115" s="129"/>
      <c r="BD115" s="129"/>
      <c r="BE115" s="129"/>
      <c r="BF115" s="129"/>
      <c r="BG115" s="129"/>
      <c r="BH115" s="129"/>
      <c r="BI115" s="129"/>
      <c r="BJ115" s="129"/>
      <c r="BK115" s="129"/>
      <c r="BL115" s="129"/>
      <c r="BM115" s="129"/>
      <c r="BN115" s="129"/>
      <c r="BO115" s="129"/>
      <c r="BP115" s="129"/>
      <c r="BQ115" s="129"/>
      <c r="BR115" s="129"/>
      <c r="BS115" s="129"/>
    </row>
    <row r="116" spans="1:71" s="117" customFormat="1" x14ac:dyDescent="0.3">
      <c r="A116" s="129"/>
      <c r="B116" s="195"/>
      <c r="C116" s="196"/>
      <c r="D116" s="196"/>
      <c r="E116" s="197"/>
      <c r="F116" s="197"/>
      <c r="G116" s="196"/>
      <c r="H116" s="198"/>
      <c r="I116" s="137" t="str">
        <f>Calculations!G110</f>
        <v/>
      </c>
      <c r="J116" s="198"/>
      <c r="K116" s="202"/>
      <c r="L116" s="197"/>
      <c r="M116" s="200"/>
      <c r="N116" s="200"/>
      <c r="O116" s="200"/>
      <c r="P116" s="200"/>
      <c r="Q116" s="200"/>
      <c r="R116" s="257"/>
      <c r="S116" s="257"/>
      <c r="T116" s="258"/>
      <c r="U116" s="258"/>
      <c r="V116" s="259"/>
      <c r="W116" s="259"/>
      <c r="X116" s="199"/>
      <c r="Y116" s="199"/>
      <c r="Z116" s="200"/>
      <c r="AA116" s="201"/>
      <c r="AB116" s="260" t="str">
        <f>Calculations!W110</f>
        <v/>
      </c>
      <c r="AC116" s="261" t="str">
        <f>Calculations!AG110</f>
        <v/>
      </c>
      <c r="AD116" s="129"/>
      <c r="AE116" s="129"/>
      <c r="AF116" s="129"/>
      <c r="AG116" s="129"/>
      <c r="AH116" s="129"/>
      <c r="AI116" s="129"/>
      <c r="AJ116" s="129"/>
      <c r="AK116" s="129"/>
      <c r="AL116" s="129"/>
      <c r="AM116" s="129"/>
      <c r="AN116" s="129"/>
      <c r="AO116" s="129"/>
      <c r="AP116" s="129"/>
      <c r="AQ116" s="129"/>
      <c r="AR116" s="129"/>
      <c r="AS116" s="129"/>
      <c r="AT116" s="129"/>
      <c r="AU116" s="129"/>
      <c r="AV116" s="129"/>
      <c r="AW116" s="129"/>
      <c r="AX116" s="129"/>
      <c r="AY116" s="129"/>
      <c r="AZ116" s="129"/>
      <c r="BA116" s="129"/>
      <c r="BB116" s="129"/>
      <c r="BC116" s="129"/>
      <c r="BD116" s="129"/>
      <c r="BE116" s="129"/>
      <c r="BF116" s="129"/>
      <c r="BG116" s="129"/>
      <c r="BH116" s="129"/>
      <c r="BI116" s="129"/>
      <c r="BJ116" s="129"/>
      <c r="BK116" s="129"/>
      <c r="BL116" s="129"/>
      <c r="BM116" s="129"/>
      <c r="BN116" s="129"/>
      <c r="BO116" s="129"/>
      <c r="BP116" s="129"/>
      <c r="BQ116" s="129"/>
      <c r="BR116" s="129"/>
      <c r="BS116" s="129"/>
    </row>
    <row r="117" spans="1:71" s="117" customFormat="1" x14ac:dyDescent="0.3">
      <c r="A117" s="129"/>
      <c r="B117" s="195"/>
      <c r="C117" s="196"/>
      <c r="D117" s="196"/>
      <c r="E117" s="197"/>
      <c r="F117" s="197"/>
      <c r="G117" s="196"/>
      <c r="H117" s="198"/>
      <c r="I117" s="137" t="str">
        <f>Calculations!G111</f>
        <v/>
      </c>
      <c r="J117" s="198"/>
      <c r="K117" s="202"/>
      <c r="L117" s="197"/>
      <c r="M117" s="200"/>
      <c r="N117" s="200"/>
      <c r="O117" s="200"/>
      <c r="P117" s="200"/>
      <c r="Q117" s="200"/>
      <c r="R117" s="257"/>
      <c r="S117" s="257"/>
      <c r="T117" s="258"/>
      <c r="U117" s="258"/>
      <c r="V117" s="259"/>
      <c r="W117" s="259"/>
      <c r="X117" s="199"/>
      <c r="Y117" s="199"/>
      <c r="Z117" s="200"/>
      <c r="AA117" s="201"/>
      <c r="AB117" s="260" t="str">
        <f>Calculations!W111</f>
        <v/>
      </c>
      <c r="AC117" s="261" t="str">
        <f>Calculations!AG111</f>
        <v/>
      </c>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c r="BI117" s="129"/>
      <c r="BJ117" s="129"/>
      <c r="BK117" s="129"/>
      <c r="BL117" s="129"/>
      <c r="BM117" s="129"/>
      <c r="BN117" s="129"/>
      <c r="BO117" s="129"/>
      <c r="BP117" s="129"/>
      <c r="BQ117" s="129"/>
      <c r="BR117" s="129"/>
      <c r="BS117" s="129"/>
    </row>
    <row r="118" spans="1:71" s="117" customFormat="1" x14ac:dyDescent="0.3">
      <c r="A118" s="129"/>
      <c r="B118" s="195"/>
      <c r="C118" s="196"/>
      <c r="D118" s="196"/>
      <c r="E118" s="197"/>
      <c r="F118" s="197"/>
      <c r="G118" s="196"/>
      <c r="H118" s="198"/>
      <c r="I118" s="137" t="str">
        <f>Calculations!G112</f>
        <v/>
      </c>
      <c r="J118" s="198"/>
      <c r="K118" s="202"/>
      <c r="L118" s="197"/>
      <c r="M118" s="200"/>
      <c r="N118" s="200"/>
      <c r="O118" s="200"/>
      <c r="P118" s="200"/>
      <c r="Q118" s="200"/>
      <c r="R118" s="257"/>
      <c r="S118" s="257"/>
      <c r="T118" s="258"/>
      <c r="U118" s="258"/>
      <c r="V118" s="259"/>
      <c r="W118" s="259"/>
      <c r="X118" s="199"/>
      <c r="Y118" s="199"/>
      <c r="Z118" s="200"/>
      <c r="AA118" s="201"/>
      <c r="AB118" s="260" t="str">
        <f>Calculations!W112</f>
        <v/>
      </c>
      <c r="AC118" s="261" t="str">
        <f>Calculations!AG112</f>
        <v/>
      </c>
      <c r="AD118" s="129"/>
      <c r="AE118" s="129"/>
      <c r="AF118" s="129"/>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c r="BI118" s="129"/>
      <c r="BJ118" s="129"/>
      <c r="BK118" s="129"/>
      <c r="BL118" s="129"/>
      <c r="BM118" s="129"/>
      <c r="BN118" s="129"/>
      <c r="BO118" s="129"/>
      <c r="BP118" s="129"/>
      <c r="BQ118" s="129"/>
      <c r="BR118" s="129"/>
      <c r="BS118" s="129"/>
    </row>
    <row r="119" spans="1:71" s="117" customFormat="1" x14ac:dyDescent="0.3">
      <c r="A119" s="129"/>
      <c r="B119" s="195"/>
      <c r="C119" s="196"/>
      <c r="D119" s="196"/>
      <c r="E119" s="197"/>
      <c r="F119" s="197"/>
      <c r="G119" s="196"/>
      <c r="H119" s="198"/>
      <c r="I119" s="137" t="str">
        <f>Calculations!G113</f>
        <v/>
      </c>
      <c r="J119" s="198"/>
      <c r="K119" s="202"/>
      <c r="L119" s="197"/>
      <c r="M119" s="200"/>
      <c r="N119" s="200"/>
      <c r="O119" s="200"/>
      <c r="P119" s="200"/>
      <c r="Q119" s="200"/>
      <c r="R119" s="257"/>
      <c r="S119" s="257"/>
      <c r="T119" s="258"/>
      <c r="U119" s="258"/>
      <c r="V119" s="259"/>
      <c r="W119" s="259"/>
      <c r="X119" s="199"/>
      <c r="Y119" s="199"/>
      <c r="Z119" s="200"/>
      <c r="AA119" s="201"/>
      <c r="AB119" s="260" t="str">
        <f>Calculations!W113</f>
        <v/>
      </c>
      <c r="AC119" s="261" t="str">
        <f>Calculations!AG113</f>
        <v/>
      </c>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c r="BI119" s="129"/>
      <c r="BJ119" s="129"/>
      <c r="BK119" s="129"/>
      <c r="BL119" s="129"/>
      <c r="BM119" s="129"/>
      <c r="BN119" s="129"/>
      <c r="BO119" s="129"/>
      <c r="BP119" s="129"/>
      <c r="BQ119" s="129"/>
      <c r="BR119" s="129"/>
      <c r="BS119" s="129"/>
    </row>
    <row r="120" spans="1:71" s="117" customFormat="1" x14ac:dyDescent="0.3">
      <c r="A120" s="129"/>
      <c r="B120" s="195"/>
      <c r="C120" s="196"/>
      <c r="D120" s="196"/>
      <c r="E120" s="197"/>
      <c r="F120" s="197"/>
      <c r="G120" s="196"/>
      <c r="H120" s="198"/>
      <c r="I120" s="137" t="str">
        <f>Calculations!G114</f>
        <v/>
      </c>
      <c r="J120" s="198"/>
      <c r="K120" s="202"/>
      <c r="L120" s="197"/>
      <c r="M120" s="200"/>
      <c r="N120" s="200"/>
      <c r="O120" s="200"/>
      <c r="P120" s="200"/>
      <c r="Q120" s="200"/>
      <c r="R120" s="257"/>
      <c r="S120" s="257"/>
      <c r="T120" s="258"/>
      <c r="U120" s="258"/>
      <c r="V120" s="259"/>
      <c r="W120" s="259"/>
      <c r="X120" s="199"/>
      <c r="Y120" s="199"/>
      <c r="Z120" s="200"/>
      <c r="AA120" s="201"/>
      <c r="AB120" s="260" t="str">
        <f>Calculations!W114</f>
        <v/>
      </c>
      <c r="AC120" s="261" t="str">
        <f>Calculations!AG114</f>
        <v/>
      </c>
      <c r="AD120" s="129"/>
      <c r="AE120" s="129"/>
      <c r="AF120" s="129"/>
      <c r="AG120" s="129"/>
      <c r="AH120" s="129"/>
      <c r="AI120" s="129"/>
      <c r="AJ120" s="129"/>
      <c r="AK120" s="129"/>
      <c r="AL120" s="129"/>
      <c r="AM120" s="129"/>
      <c r="AN120" s="129"/>
      <c r="AO120" s="129"/>
      <c r="AP120" s="129"/>
      <c r="AQ120" s="129"/>
      <c r="AR120" s="129"/>
      <c r="AS120" s="129"/>
      <c r="AT120" s="129"/>
      <c r="AU120" s="129"/>
      <c r="AV120" s="129"/>
      <c r="AW120" s="129"/>
      <c r="AX120" s="129"/>
      <c r="AY120" s="129"/>
      <c r="AZ120" s="129"/>
      <c r="BA120" s="129"/>
      <c r="BB120" s="129"/>
      <c r="BC120" s="129"/>
      <c r="BD120" s="129"/>
      <c r="BE120" s="129"/>
      <c r="BF120" s="129"/>
      <c r="BG120" s="129"/>
      <c r="BH120" s="129"/>
      <c r="BI120" s="129"/>
      <c r="BJ120" s="129"/>
      <c r="BK120" s="129"/>
      <c r="BL120" s="129"/>
      <c r="BM120" s="129"/>
      <c r="BN120" s="129"/>
      <c r="BO120" s="129"/>
      <c r="BP120" s="129"/>
      <c r="BQ120" s="129"/>
      <c r="BR120" s="129"/>
      <c r="BS120" s="129"/>
    </row>
    <row r="121" spans="1:71" s="117" customFormat="1" x14ac:dyDescent="0.3">
      <c r="A121" s="129"/>
      <c r="B121" s="195"/>
      <c r="C121" s="196"/>
      <c r="D121" s="196"/>
      <c r="E121" s="197"/>
      <c r="F121" s="197"/>
      <c r="G121" s="196"/>
      <c r="H121" s="198"/>
      <c r="I121" s="137" t="str">
        <f>Calculations!G115</f>
        <v/>
      </c>
      <c r="J121" s="198"/>
      <c r="K121" s="202"/>
      <c r="L121" s="197"/>
      <c r="M121" s="200"/>
      <c r="N121" s="200"/>
      <c r="O121" s="200"/>
      <c r="P121" s="200"/>
      <c r="Q121" s="200"/>
      <c r="R121" s="257"/>
      <c r="S121" s="257"/>
      <c r="T121" s="258"/>
      <c r="U121" s="258"/>
      <c r="V121" s="259"/>
      <c r="W121" s="259"/>
      <c r="X121" s="199"/>
      <c r="Y121" s="199"/>
      <c r="Z121" s="200"/>
      <c r="AA121" s="201"/>
      <c r="AB121" s="260" t="str">
        <f>Calculations!W115</f>
        <v/>
      </c>
      <c r="AC121" s="261" t="str">
        <f>Calculations!AG115</f>
        <v/>
      </c>
      <c r="AD121" s="129"/>
      <c r="AE121" s="129"/>
      <c r="AF121" s="129"/>
      <c r="AG121" s="129"/>
      <c r="AH121" s="129"/>
      <c r="AI121" s="129"/>
      <c r="AJ121" s="129"/>
      <c r="AK121" s="129"/>
      <c r="AL121" s="129"/>
      <c r="AM121" s="129"/>
      <c r="AN121" s="129"/>
      <c r="AO121" s="129"/>
      <c r="AP121" s="129"/>
      <c r="AQ121" s="129"/>
      <c r="AR121" s="129"/>
      <c r="AS121" s="129"/>
      <c r="AT121" s="129"/>
      <c r="AU121" s="129"/>
      <c r="AV121" s="129"/>
      <c r="AW121" s="129"/>
      <c r="AX121" s="129"/>
      <c r="AY121" s="129"/>
      <c r="AZ121" s="129"/>
      <c r="BA121" s="129"/>
      <c r="BB121" s="129"/>
      <c r="BC121" s="129"/>
      <c r="BD121" s="129"/>
      <c r="BE121" s="129"/>
      <c r="BF121" s="129"/>
      <c r="BG121" s="129"/>
      <c r="BH121" s="129"/>
      <c r="BI121" s="129"/>
      <c r="BJ121" s="129"/>
      <c r="BK121" s="129"/>
      <c r="BL121" s="129"/>
      <c r="BM121" s="129"/>
      <c r="BN121" s="129"/>
      <c r="BO121" s="129"/>
      <c r="BP121" s="129"/>
      <c r="BQ121" s="129"/>
      <c r="BR121" s="129"/>
      <c r="BS121" s="129"/>
    </row>
    <row r="122" spans="1:71" s="117" customFormat="1" x14ac:dyDescent="0.3">
      <c r="A122" s="129"/>
      <c r="B122" s="195"/>
      <c r="C122" s="196"/>
      <c r="D122" s="196"/>
      <c r="E122" s="197"/>
      <c r="F122" s="197"/>
      <c r="G122" s="196"/>
      <c r="H122" s="198"/>
      <c r="I122" s="137" t="str">
        <f>Calculations!G116</f>
        <v/>
      </c>
      <c r="J122" s="198"/>
      <c r="K122" s="202"/>
      <c r="L122" s="197"/>
      <c r="M122" s="200"/>
      <c r="N122" s="200"/>
      <c r="O122" s="200"/>
      <c r="P122" s="200"/>
      <c r="Q122" s="200"/>
      <c r="R122" s="257"/>
      <c r="S122" s="257"/>
      <c r="T122" s="258"/>
      <c r="U122" s="258"/>
      <c r="V122" s="259"/>
      <c r="W122" s="259"/>
      <c r="X122" s="199"/>
      <c r="Y122" s="199"/>
      <c r="Z122" s="200"/>
      <c r="AA122" s="201"/>
      <c r="AB122" s="260" t="str">
        <f>Calculations!W116</f>
        <v/>
      </c>
      <c r="AC122" s="261" t="str">
        <f>Calculations!AG116</f>
        <v/>
      </c>
      <c r="AD122" s="129"/>
      <c r="AE122" s="129"/>
      <c r="AF122" s="129"/>
      <c r="AG122" s="129"/>
      <c r="AH122" s="129"/>
      <c r="AI122" s="129"/>
      <c r="AJ122" s="129"/>
      <c r="AK122" s="129"/>
      <c r="AL122" s="129"/>
      <c r="AM122" s="129"/>
      <c r="AN122" s="129"/>
      <c r="AO122" s="129"/>
      <c r="AP122" s="129"/>
      <c r="AQ122" s="129"/>
      <c r="AR122" s="129"/>
      <c r="AS122" s="129"/>
      <c r="AT122" s="129"/>
      <c r="AU122" s="129"/>
      <c r="AV122" s="129"/>
      <c r="AW122" s="129"/>
      <c r="AX122" s="129"/>
      <c r="AY122" s="129"/>
      <c r="AZ122" s="129"/>
      <c r="BA122" s="129"/>
      <c r="BB122" s="129"/>
      <c r="BC122" s="129"/>
      <c r="BD122" s="129"/>
      <c r="BE122" s="129"/>
      <c r="BF122" s="129"/>
      <c r="BG122" s="129"/>
      <c r="BH122" s="129"/>
      <c r="BI122" s="129"/>
      <c r="BJ122" s="129"/>
      <c r="BK122" s="129"/>
      <c r="BL122" s="129"/>
      <c r="BM122" s="129"/>
      <c r="BN122" s="129"/>
      <c r="BO122" s="129"/>
      <c r="BP122" s="129"/>
      <c r="BQ122" s="129"/>
      <c r="BR122" s="129"/>
      <c r="BS122" s="129"/>
    </row>
    <row r="123" spans="1:71" s="117" customFormat="1" x14ac:dyDescent="0.3">
      <c r="A123" s="129"/>
      <c r="B123" s="195"/>
      <c r="C123" s="196"/>
      <c r="D123" s="196"/>
      <c r="E123" s="197"/>
      <c r="F123" s="197"/>
      <c r="G123" s="196"/>
      <c r="H123" s="198"/>
      <c r="I123" s="137" t="str">
        <f>Calculations!G117</f>
        <v/>
      </c>
      <c r="J123" s="198"/>
      <c r="K123" s="202"/>
      <c r="L123" s="197"/>
      <c r="M123" s="200"/>
      <c r="N123" s="200"/>
      <c r="O123" s="200"/>
      <c r="P123" s="200"/>
      <c r="Q123" s="200"/>
      <c r="R123" s="257"/>
      <c r="S123" s="257"/>
      <c r="T123" s="258"/>
      <c r="U123" s="258"/>
      <c r="V123" s="259"/>
      <c r="W123" s="259"/>
      <c r="X123" s="199"/>
      <c r="Y123" s="199"/>
      <c r="Z123" s="200"/>
      <c r="AA123" s="201"/>
      <c r="AB123" s="260" t="str">
        <f>Calculations!W117</f>
        <v/>
      </c>
      <c r="AC123" s="261" t="str">
        <f>Calculations!AG117</f>
        <v/>
      </c>
      <c r="AD123" s="129"/>
      <c r="AE123" s="129"/>
      <c r="AF123" s="129"/>
      <c r="AG123" s="129"/>
      <c r="AH123" s="129"/>
      <c r="AI123" s="129"/>
      <c r="AJ123" s="129"/>
      <c r="AK123" s="129"/>
      <c r="AL123" s="129"/>
      <c r="AM123" s="129"/>
      <c r="AN123" s="129"/>
      <c r="AO123" s="129"/>
      <c r="AP123" s="129"/>
      <c r="AQ123" s="129"/>
      <c r="AR123" s="129"/>
      <c r="AS123" s="129"/>
      <c r="AT123" s="129"/>
      <c r="AU123" s="129"/>
      <c r="AV123" s="129"/>
      <c r="AW123" s="129"/>
      <c r="AX123" s="129"/>
      <c r="AY123" s="129"/>
      <c r="AZ123" s="129"/>
      <c r="BA123" s="129"/>
      <c r="BB123" s="129"/>
      <c r="BC123" s="129"/>
      <c r="BD123" s="129"/>
      <c r="BE123" s="129"/>
      <c r="BF123" s="129"/>
      <c r="BG123" s="129"/>
      <c r="BH123" s="129"/>
      <c r="BI123" s="129"/>
      <c r="BJ123" s="129"/>
      <c r="BK123" s="129"/>
      <c r="BL123" s="129"/>
      <c r="BM123" s="129"/>
      <c r="BN123" s="129"/>
      <c r="BO123" s="129"/>
      <c r="BP123" s="129"/>
      <c r="BQ123" s="129"/>
      <c r="BR123" s="129"/>
      <c r="BS123" s="129"/>
    </row>
    <row r="124" spans="1:71" s="117" customFormat="1" x14ac:dyDescent="0.3">
      <c r="A124" s="129"/>
      <c r="B124" s="195"/>
      <c r="C124" s="196"/>
      <c r="D124" s="196"/>
      <c r="E124" s="197"/>
      <c r="F124" s="197"/>
      <c r="G124" s="196"/>
      <c r="H124" s="198"/>
      <c r="I124" s="137" t="str">
        <f>Calculations!G118</f>
        <v/>
      </c>
      <c r="J124" s="198"/>
      <c r="K124" s="202"/>
      <c r="L124" s="197"/>
      <c r="M124" s="200"/>
      <c r="N124" s="200"/>
      <c r="O124" s="200"/>
      <c r="P124" s="200"/>
      <c r="Q124" s="200"/>
      <c r="R124" s="257"/>
      <c r="S124" s="257"/>
      <c r="T124" s="258"/>
      <c r="U124" s="258"/>
      <c r="V124" s="259"/>
      <c r="W124" s="259"/>
      <c r="X124" s="199"/>
      <c r="Y124" s="199"/>
      <c r="Z124" s="200"/>
      <c r="AA124" s="201"/>
      <c r="AB124" s="260" t="str">
        <f>Calculations!W118</f>
        <v/>
      </c>
      <c r="AC124" s="261" t="str">
        <f>Calculations!AG118</f>
        <v/>
      </c>
      <c r="AD124" s="129"/>
      <c r="AE124" s="129"/>
      <c r="AF124" s="129"/>
      <c r="AG124" s="129"/>
      <c r="AH124" s="129"/>
      <c r="AI124" s="129"/>
      <c r="AJ124" s="129"/>
      <c r="AK124" s="129"/>
      <c r="AL124" s="129"/>
      <c r="AM124" s="129"/>
      <c r="AN124" s="129"/>
      <c r="AO124" s="129"/>
      <c r="AP124" s="129"/>
      <c r="AQ124" s="129"/>
      <c r="AR124" s="129"/>
      <c r="AS124" s="129"/>
      <c r="AT124" s="129"/>
      <c r="AU124" s="129"/>
      <c r="AV124" s="129"/>
      <c r="AW124" s="129"/>
      <c r="AX124" s="129"/>
      <c r="AY124" s="129"/>
      <c r="AZ124" s="129"/>
      <c r="BA124" s="129"/>
      <c r="BB124" s="129"/>
      <c r="BC124" s="129"/>
      <c r="BD124" s="129"/>
      <c r="BE124" s="129"/>
      <c r="BF124" s="129"/>
      <c r="BG124" s="129"/>
      <c r="BH124" s="129"/>
      <c r="BI124" s="129"/>
      <c r="BJ124" s="129"/>
      <c r="BK124" s="129"/>
      <c r="BL124" s="129"/>
      <c r="BM124" s="129"/>
      <c r="BN124" s="129"/>
      <c r="BO124" s="129"/>
      <c r="BP124" s="129"/>
      <c r="BQ124" s="129"/>
      <c r="BR124" s="129"/>
      <c r="BS124" s="129"/>
    </row>
    <row r="125" spans="1:71" s="117" customFormat="1" x14ac:dyDescent="0.3">
      <c r="A125" s="129"/>
      <c r="B125" s="195"/>
      <c r="C125" s="196"/>
      <c r="D125" s="196"/>
      <c r="E125" s="197"/>
      <c r="F125" s="197"/>
      <c r="G125" s="196"/>
      <c r="H125" s="198"/>
      <c r="I125" s="137" t="str">
        <f>Calculations!G119</f>
        <v/>
      </c>
      <c r="J125" s="198"/>
      <c r="K125" s="202"/>
      <c r="L125" s="197"/>
      <c r="M125" s="200"/>
      <c r="N125" s="200"/>
      <c r="O125" s="200"/>
      <c r="P125" s="200"/>
      <c r="Q125" s="200"/>
      <c r="R125" s="257"/>
      <c r="S125" s="257"/>
      <c r="T125" s="258"/>
      <c r="U125" s="258"/>
      <c r="V125" s="259"/>
      <c r="W125" s="259"/>
      <c r="X125" s="199"/>
      <c r="Y125" s="199"/>
      <c r="Z125" s="200"/>
      <c r="AA125" s="201"/>
      <c r="AB125" s="260" t="str">
        <f>Calculations!W119</f>
        <v/>
      </c>
      <c r="AC125" s="261" t="str">
        <f>Calculations!AG119</f>
        <v/>
      </c>
      <c r="AD125" s="129"/>
      <c r="AE125" s="129"/>
      <c r="AF125" s="129"/>
      <c r="AG125" s="129"/>
      <c r="AH125" s="129"/>
      <c r="AI125" s="129"/>
      <c r="AJ125" s="129"/>
      <c r="AK125" s="129"/>
      <c r="AL125" s="129"/>
      <c r="AM125" s="129"/>
      <c r="AN125" s="129"/>
      <c r="AO125" s="129"/>
      <c r="AP125" s="129"/>
      <c r="AQ125" s="129"/>
      <c r="AR125" s="129"/>
      <c r="AS125" s="129"/>
      <c r="AT125" s="129"/>
      <c r="AU125" s="129"/>
      <c r="AV125" s="129"/>
      <c r="AW125" s="129"/>
      <c r="AX125" s="129"/>
      <c r="AY125" s="129"/>
      <c r="AZ125" s="129"/>
      <c r="BA125" s="129"/>
      <c r="BB125" s="129"/>
      <c r="BC125" s="129"/>
      <c r="BD125" s="129"/>
      <c r="BE125" s="129"/>
      <c r="BF125" s="129"/>
      <c r="BG125" s="129"/>
      <c r="BH125" s="129"/>
      <c r="BI125" s="129"/>
      <c r="BJ125" s="129"/>
      <c r="BK125" s="129"/>
      <c r="BL125" s="129"/>
      <c r="BM125" s="129"/>
      <c r="BN125" s="129"/>
      <c r="BO125" s="129"/>
      <c r="BP125" s="129"/>
      <c r="BQ125" s="129"/>
      <c r="BR125" s="129"/>
      <c r="BS125" s="129"/>
    </row>
    <row r="126" spans="1:71" s="117" customFormat="1" x14ac:dyDescent="0.3">
      <c r="A126" s="129"/>
      <c r="B126" s="195"/>
      <c r="C126" s="196"/>
      <c r="D126" s="196"/>
      <c r="E126" s="197"/>
      <c r="F126" s="197"/>
      <c r="G126" s="196"/>
      <c r="H126" s="198"/>
      <c r="I126" s="137" t="str">
        <f>Calculations!G120</f>
        <v/>
      </c>
      <c r="J126" s="198"/>
      <c r="K126" s="202"/>
      <c r="L126" s="197"/>
      <c r="M126" s="200"/>
      <c r="N126" s="200"/>
      <c r="O126" s="200"/>
      <c r="P126" s="200"/>
      <c r="Q126" s="200"/>
      <c r="R126" s="257"/>
      <c r="S126" s="257"/>
      <c r="T126" s="258"/>
      <c r="U126" s="258"/>
      <c r="V126" s="259"/>
      <c r="W126" s="259"/>
      <c r="X126" s="199"/>
      <c r="Y126" s="199"/>
      <c r="Z126" s="200"/>
      <c r="AA126" s="201"/>
      <c r="AB126" s="260" t="str">
        <f>Calculations!W120</f>
        <v/>
      </c>
      <c r="AC126" s="261" t="str">
        <f>Calculations!AG120</f>
        <v/>
      </c>
      <c r="AD126" s="129"/>
      <c r="AE126" s="129"/>
      <c r="AF126" s="129"/>
      <c r="AG126" s="129"/>
      <c r="AH126" s="129"/>
      <c r="AI126" s="129"/>
      <c r="AJ126" s="129"/>
      <c r="AK126" s="129"/>
      <c r="AL126" s="129"/>
      <c r="AM126" s="129"/>
      <c r="AN126" s="129"/>
      <c r="AO126" s="129"/>
      <c r="AP126" s="129"/>
      <c r="AQ126" s="129"/>
      <c r="AR126" s="129"/>
      <c r="AS126" s="129"/>
      <c r="AT126" s="129"/>
      <c r="AU126" s="129"/>
      <c r="AV126" s="129"/>
      <c r="AW126" s="129"/>
      <c r="AX126" s="129"/>
      <c r="AY126" s="129"/>
      <c r="AZ126" s="129"/>
      <c r="BA126" s="129"/>
      <c r="BB126" s="129"/>
      <c r="BC126" s="129"/>
      <c r="BD126" s="129"/>
      <c r="BE126" s="129"/>
      <c r="BF126" s="129"/>
      <c r="BG126" s="129"/>
      <c r="BH126" s="129"/>
      <c r="BI126" s="129"/>
      <c r="BJ126" s="129"/>
      <c r="BK126" s="129"/>
      <c r="BL126" s="129"/>
      <c r="BM126" s="129"/>
      <c r="BN126" s="129"/>
      <c r="BO126" s="129"/>
      <c r="BP126" s="129"/>
      <c r="BQ126" s="129"/>
      <c r="BR126" s="129"/>
      <c r="BS126" s="129"/>
    </row>
    <row r="127" spans="1:71" s="117" customFormat="1" x14ac:dyDescent="0.3">
      <c r="A127" s="129"/>
      <c r="B127" s="195"/>
      <c r="C127" s="196"/>
      <c r="D127" s="196"/>
      <c r="E127" s="197"/>
      <c r="F127" s="197"/>
      <c r="G127" s="196"/>
      <c r="H127" s="198"/>
      <c r="I127" s="137" t="str">
        <f>Calculations!G121</f>
        <v/>
      </c>
      <c r="J127" s="198"/>
      <c r="K127" s="202"/>
      <c r="L127" s="197"/>
      <c r="M127" s="200"/>
      <c r="N127" s="200"/>
      <c r="O127" s="200"/>
      <c r="P127" s="200"/>
      <c r="Q127" s="200"/>
      <c r="R127" s="257"/>
      <c r="S127" s="257"/>
      <c r="T127" s="258"/>
      <c r="U127" s="258"/>
      <c r="V127" s="259"/>
      <c r="W127" s="259"/>
      <c r="X127" s="199"/>
      <c r="Y127" s="199"/>
      <c r="Z127" s="200"/>
      <c r="AA127" s="201"/>
      <c r="AB127" s="260" t="str">
        <f>Calculations!W121</f>
        <v/>
      </c>
      <c r="AC127" s="261" t="str">
        <f>Calculations!AG121</f>
        <v/>
      </c>
      <c r="AD127" s="129"/>
      <c r="AE127" s="129"/>
      <c r="AF127" s="129"/>
      <c r="AG127" s="129"/>
      <c r="AH127" s="129"/>
      <c r="AI127" s="129"/>
      <c r="AJ127" s="129"/>
      <c r="AK127" s="129"/>
      <c r="AL127" s="129"/>
      <c r="AM127" s="129"/>
      <c r="AN127" s="129"/>
      <c r="AO127" s="129"/>
      <c r="AP127" s="129"/>
      <c r="AQ127" s="129"/>
      <c r="AR127" s="129"/>
      <c r="AS127" s="129"/>
      <c r="AT127" s="129"/>
      <c r="AU127" s="129"/>
      <c r="AV127" s="129"/>
      <c r="AW127" s="129"/>
      <c r="AX127" s="129"/>
      <c r="AY127" s="129"/>
      <c r="AZ127" s="129"/>
      <c r="BA127" s="129"/>
      <c r="BB127" s="129"/>
      <c r="BC127" s="129"/>
      <c r="BD127" s="129"/>
      <c r="BE127" s="129"/>
      <c r="BF127" s="129"/>
      <c r="BG127" s="129"/>
      <c r="BH127" s="129"/>
      <c r="BI127" s="129"/>
      <c r="BJ127" s="129"/>
      <c r="BK127" s="129"/>
      <c r="BL127" s="129"/>
      <c r="BM127" s="129"/>
      <c r="BN127" s="129"/>
      <c r="BO127" s="129"/>
      <c r="BP127" s="129"/>
      <c r="BQ127" s="129"/>
      <c r="BR127" s="129"/>
      <c r="BS127" s="129"/>
    </row>
    <row r="128" spans="1:71" s="117" customFormat="1" x14ac:dyDescent="0.3">
      <c r="A128" s="129"/>
      <c r="B128" s="195"/>
      <c r="C128" s="196"/>
      <c r="D128" s="196"/>
      <c r="E128" s="197"/>
      <c r="F128" s="197"/>
      <c r="G128" s="196"/>
      <c r="H128" s="198"/>
      <c r="I128" s="137" t="str">
        <f>Calculations!G122</f>
        <v/>
      </c>
      <c r="J128" s="198"/>
      <c r="K128" s="202"/>
      <c r="L128" s="197"/>
      <c r="M128" s="200"/>
      <c r="N128" s="200"/>
      <c r="O128" s="200"/>
      <c r="P128" s="200"/>
      <c r="Q128" s="200"/>
      <c r="R128" s="257"/>
      <c r="S128" s="257"/>
      <c r="T128" s="258"/>
      <c r="U128" s="258"/>
      <c r="V128" s="259"/>
      <c r="W128" s="259"/>
      <c r="X128" s="199"/>
      <c r="Y128" s="199"/>
      <c r="Z128" s="200"/>
      <c r="AA128" s="201"/>
      <c r="AB128" s="260" t="str">
        <f>Calculations!W122</f>
        <v/>
      </c>
      <c r="AC128" s="261" t="str">
        <f>Calculations!AG122</f>
        <v/>
      </c>
      <c r="AD128" s="129"/>
      <c r="AE128" s="129"/>
      <c r="AF128" s="129"/>
      <c r="AG128" s="129"/>
      <c r="AH128" s="129"/>
      <c r="AI128" s="129"/>
      <c r="AJ128" s="129"/>
      <c r="AK128" s="129"/>
      <c r="AL128" s="129"/>
      <c r="AM128" s="129"/>
      <c r="AN128" s="129"/>
      <c r="AO128" s="129"/>
      <c r="AP128" s="129"/>
      <c r="AQ128" s="129"/>
      <c r="AR128" s="129"/>
      <c r="AS128" s="129"/>
      <c r="AT128" s="129"/>
      <c r="AU128" s="129"/>
      <c r="AV128" s="129"/>
      <c r="AW128" s="129"/>
      <c r="AX128" s="129"/>
      <c r="AY128" s="129"/>
      <c r="AZ128" s="129"/>
      <c r="BA128" s="129"/>
      <c r="BB128" s="129"/>
      <c r="BC128" s="129"/>
      <c r="BD128" s="129"/>
      <c r="BE128" s="129"/>
      <c r="BF128" s="129"/>
      <c r="BG128" s="129"/>
      <c r="BH128" s="129"/>
      <c r="BI128" s="129"/>
      <c r="BJ128" s="129"/>
      <c r="BK128" s="129"/>
      <c r="BL128" s="129"/>
      <c r="BM128" s="129"/>
      <c r="BN128" s="129"/>
      <c r="BO128" s="129"/>
      <c r="BP128" s="129"/>
      <c r="BQ128" s="129"/>
      <c r="BR128" s="129"/>
      <c r="BS128" s="129"/>
    </row>
    <row r="129" spans="1:71" s="117" customFormat="1" x14ac:dyDescent="0.3">
      <c r="A129" s="129"/>
      <c r="B129" s="195"/>
      <c r="C129" s="196"/>
      <c r="D129" s="196"/>
      <c r="E129" s="197"/>
      <c r="F129" s="197"/>
      <c r="G129" s="196"/>
      <c r="H129" s="198"/>
      <c r="I129" s="137" t="str">
        <f>Calculations!G123</f>
        <v/>
      </c>
      <c r="J129" s="198"/>
      <c r="K129" s="202"/>
      <c r="L129" s="197"/>
      <c r="M129" s="200"/>
      <c r="N129" s="200"/>
      <c r="O129" s="200"/>
      <c r="P129" s="200"/>
      <c r="Q129" s="200"/>
      <c r="R129" s="257"/>
      <c r="S129" s="257"/>
      <c r="T129" s="258"/>
      <c r="U129" s="258"/>
      <c r="V129" s="259"/>
      <c r="W129" s="259"/>
      <c r="X129" s="199"/>
      <c r="Y129" s="199"/>
      <c r="Z129" s="200"/>
      <c r="AA129" s="201"/>
      <c r="AB129" s="260" t="str">
        <f>Calculations!W123</f>
        <v/>
      </c>
      <c r="AC129" s="261" t="str">
        <f>Calculations!AG123</f>
        <v/>
      </c>
      <c r="AD129" s="129"/>
      <c r="AE129" s="129"/>
      <c r="AF129" s="129"/>
      <c r="AG129" s="129"/>
      <c r="AH129" s="129"/>
      <c r="AI129" s="129"/>
      <c r="AJ129" s="129"/>
      <c r="AK129" s="129"/>
      <c r="AL129" s="129"/>
      <c r="AM129" s="129"/>
      <c r="AN129" s="129"/>
      <c r="AO129" s="129"/>
      <c r="AP129" s="129"/>
      <c r="AQ129" s="129"/>
      <c r="AR129" s="129"/>
      <c r="AS129" s="129"/>
      <c r="AT129" s="129"/>
      <c r="AU129" s="129"/>
      <c r="AV129" s="129"/>
      <c r="AW129" s="129"/>
      <c r="AX129" s="129"/>
      <c r="AY129" s="129"/>
      <c r="AZ129" s="129"/>
      <c r="BA129" s="129"/>
      <c r="BB129" s="129"/>
      <c r="BC129" s="129"/>
      <c r="BD129" s="129"/>
      <c r="BE129" s="129"/>
      <c r="BF129" s="129"/>
      <c r="BG129" s="129"/>
      <c r="BH129" s="129"/>
      <c r="BI129" s="129"/>
      <c r="BJ129" s="129"/>
      <c r="BK129" s="129"/>
      <c r="BL129" s="129"/>
      <c r="BM129" s="129"/>
      <c r="BN129" s="129"/>
      <c r="BO129" s="129"/>
      <c r="BP129" s="129"/>
      <c r="BQ129" s="129"/>
      <c r="BR129" s="129"/>
      <c r="BS129" s="129"/>
    </row>
    <row r="130" spans="1:71" s="117" customFormat="1" x14ac:dyDescent="0.3">
      <c r="A130" s="129"/>
      <c r="B130" s="195"/>
      <c r="C130" s="196"/>
      <c r="D130" s="196"/>
      <c r="E130" s="197"/>
      <c r="F130" s="197"/>
      <c r="G130" s="196"/>
      <c r="H130" s="198"/>
      <c r="I130" s="137" t="str">
        <f>Calculations!G124</f>
        <v/>
      </c>
      <c r="J130" s="198"/>
      <c r="K130" s="202"/>
      <c r="L130" s="197"/>
      <c r="M130" s="200"/>
      <c r="N130" s="200"/>
      <c r="O130" s="200"/>
      <c r="P130" s="200"/>
      <c r="Q130" s="200"/>
      <c r="R130" s="257"/>
      <c r="S130" s="257"/>
      <c r="T130" s="258"/>
      <c r="U130" s="258"/>
      <c r="V130" s="259"/>
      <c r="W130" s="259"/>
      <c r="X130" s="199"/>
      <c r="Y130" s="199"/>
      <c r="Z130" s="200"/>
      <c r="AA130" s="201"/>
      <c r="AB130" s="260" t="str">
        <f>Calculations!W124</f>
        <v/>
      </c>
      <c r="AC130" s="261" t="str">
        <f>Calculations!AG124</f>
        <v/>
      </c>
      <c r="AD130" s="129"/>
      <c r="AE130" s="129"/>
      <c r="AF130" s="129"/>
      <c r="AG130" s="129"/>
      <c r="AH130" s="129"/>
      <c r="AI130" s="129"/>
      <c r="AJ130" s="129"/>
      <c r="AK130" s="129"/>
      <c r="AL130" s="129"/>
      <c r="AM130" s="129"/>
      <c r="AN130" s="129"/>
      <c r="AO130" s="129"/>
      <c r="AP130" s="129"/>
      <c r="AQ130" s="129"/>
      <c r="AR130" s="129"/>
      <c r="AS130" s="129"/>
      <c r="AT130" s="129"/>
      <c r="AU130" s="129"/>
      <c r="AV130" s="129"/>
      <c r="AW130" s="129"/>
      <c r="AX130" s="129"/>
      <c r="AY130" s="129"/>
      <c r="AZ130" s="129"/>
      <c r="BA130" s="129"/>
      <c r="BB130" s="129"/>
      <c r="BC130" s="129"/>
      <c r="BD130" s="129"/>
      <c r="BE130" s="129"/>
      <c r="BF130" s="129"/>
      <c r="BG130" s="129"/>
      <c r="BH130" s="129"/>
      <c r="BI130" s="129"/>
      <c r="BJ130" s="129"/>
      <c r="BK130" s="129"/>
      <c r="BL130" s="129"/>
      <c r="BM130" s="129"/>
      <c r="BN130" s="129"/>
      <c r="BO130" s="129"/>
      <c r="BP130" s="129"/>
      <c r="BQ130" s="129"/>
      <c r="BR130" s="129"/>
      <c r="BS130" s="129"/>
    </row>
    <row r="131" spans="1:71" s="117" customFormat="1" x14ac:dyDescent="0.3">
      <c r="A131" s="129"/>
      <c r="B131" s="195"/>
      <c r="C131" s="196"/>
      <c r="D131" s="196"/>
      <c r="E131" s="197"/>
      <c r="F131" s="197"/>
      <c r="G131" s="196"/>
      <c r="H131" s="198"/>
      <c r="I131" s="137" t="str">
        <f>Calculations!G125</f>
        <v/>
      </c>
      <c r="J131" s="198"/>
      <c r="K131" s="202"/>
      <c r="L131" s="197"/>
      <c r="M131" s="200"/>
      <c r="N131" s="200"/>
      <c r="O131" s="200"/>
      <c r="P131" s="200"/>
      <c r="Q131" s="200"/>
      <c r="R131" s="257"/>
      <c r="S131" s="257"/>
      <c r="T131" s="258"/>
      <c r="U131" s="258"/>
      <c r="V131" s="259"/>
      <c r="W131" s="259"/>
      <c r="X131" s="199"/>
      <c r="Y131" s="199"/>
      <c r="Z131" s="200"/>
      <c r="AA131" s="201"/>
      <c r="AB131" s="260" t="str">
        <f>Calculations!W125</f>
        <v/>
      </c>
      <c r="AC131" s="261" t="str">
        <f>Calculations!AG125</f>
        <v/>
      </c>
      <c r="AD131" s="129"/>
      <c r="AE131" s="129"/>
      <c r="AF131" s="129"/>
      <c r="AG131" s="129"/>
      <c r="AH131" s="129"/>
      <c r="AI131" s="129"/>
      <c r="AJ131" s="129"/>
      <c r="AK131" s="129"/>
      <c r="AL131" s="129"/>
      <c r="AM131" s="129"/>
      <c r="AN131" s="129"/>
      <c r="AO131" s="129"/>
      <c r="AP131" s="129"/>
      <c r="AQ131" s="129"/>
      <c r="AR131" s="129"/>
      <c r="AS131" s="129"/>
      <c r="AT131" s="129"/>
      <c r="AU131" s="129"/>
      <c r="AV131" s="129"/>
      <c r="AW131" s="129"/>
      <c r="AX131" s="129"/>
      <c r="AY131" s="129"/>
      <c r="AZ131" s="129"/>
      <c r="BA131" s="129"/>
      <c r="BB131" s="129"/>
      <c r="BC131" s="129"/>
      <c r="BD131" s="129"/>
      <c r="BE131" s="129"/>
      <c r="BF131" s="129"/>
      <c r="BG131" s="129"/>
      <c r="BH131" s="129"/>
      <c r="BI131" s="129"/>
      <c r="BJ131" s="129"/>
      <c r="BK131" s="129"/>
      <c r="BL131" s="129"/>
      <c r="BM131" s="129"/>
      <c r="BN131" s="129"/>
      <c r="BO131" s="129"/>
      <c r="BP131" s="129"/>
      <c r="BQ131" s="129"/>
      <c r="BR131" s="129"/>
      <c r="BS131" s="129"/>
    </row>
    <row r="132" spans="1:71" s="117" customFormat="1" x14ac:dyDescent="0.3">
      <c r="A132" s="129"/>
      <c r="B132" s="195"/>
      <c r="C132" s="196"/>
      <c r="D132" s="196"/>
      <c r="E132" s="197"/>
      <c r="F132" s="197"/>
      <c r="G132" s="196"/>
      <c r="H132" s="198"/>
      <c r="I132" s="137" t="str">
        <f>Calculations!G126</f>
        <v/>
      </c>
      <c r="J132" s="198"/>
      <c r="K132" s="202"/>
      <c r="L132" s="197"/>
      <c r="M132" s="200"/>
      <c r="N132" s="200"/>
      <c r="O132" s="200"/>
      <c r="P132" s="200"/>
      <c r="Q132" s="200"/>
      <c r="R132" s="257"/>
      <c r="S132" s="257"/>
      <c r="T132" s="258"/>
      <c r="U132" s="258"/>
      <c r="V132" s="259"/>
      <c r="W132" s="259"/>
      <c r="X132" s="199"/>
      <c r="Y132" s="199"/>
      <c r="Z132" s="200"/>
      <c r="AA132" s="201"/>
      <c r="AB132" s="260" t="str">
        <f>Calculations!W126</f>
        <v/>
      </c>
      <c r="AC132" s="261" t="str">
        <f>Calculations!AG126</f>
        <v/>
      </c>
      <c r="AD132" s="129"/>
      <c r="AE132" s="129"/>
      <c r="AF132" s="129"/>
      <c r="AG132" s="129"/>
      <c r="AH132" s="129"/>
      <c r="AI132" s="129"/>
      <c r="AJ132" s="129"/>
      <c r="AK132" s="129"/>
      <c r="AL132" s="129"/>
      <c r="AM132" s="129"/>
      <c r="AN132" s="129"/>
      <c r="AO132" s="129"/>
      <c r="AP132" s="129"/>
      <c r="AQ132" s="129"/>
      <c r="AR132" s="129"/>
      <c r="AS132" s="129"/>
      <c r="AT132" s="129"/>
      <c r="AU132" s="129"/>
      <c r="AV132" s="129"/>
      <c r="AW132" s="129"/>
      <c r="AX132" s="129"/>
      <c r="AY132" s="129"/>
      <c r="AZ132" s="129"/>
      <c r="BA132" s="129"/>
      <c r="BB132" s="129"/>
      <c r="BC132" s="129"/>
      <c r="BD132" s="129"/>
      <c r="BE132" s="129"/>
      <c r="BF132" s="129"/>
      <c r="BG132" s="129"/>
      <c r="BH132" s="129"/>
      <c r="BI132" s="129"/>
      <c r="BJ132" s="129"/>
      <c r="BK132" s="129"/>
      <c r="BL132" s="129"/>
      <c r="BM132" s="129"/>
      <c r="BN132" s="129"/>
      <c r="BO132" s="129"/>
      <c r="BP132" s="129"/>
      <c r="BQ132" s="129"/>
      <c r="BR132" s="129"/>
      <c r="BS132" s="129"/>
    </row>
    <row r="133" spans="1:71" s="117" customFormat="1" x14ac:dyDescent="0.3">
      <c r="A133" s="129"/>
      <c r="B133" s="195"/>
      <c r="C133" s="196"/>
      <c r="D133" s="196"/>
      <c r="E133" s="197"/>
      <c r="F133" s="197"/>
      <c r="G133" s="196"/>
      <c r="H133" s="198"/>
      <c r="I133" s="137" t="str">
        <f>Calculations!G127</f>
        <v/>
      </c>
      <c r="J133" s="198"/>
      <c r="K133" s="202"/>
      <c r="L133" s="197"/>
      <c r="M133" s="200"/>
      <c r="N133" s="200"/>
      <c r="O133" s="200"/>
      <c r="P133" s="200"/>
      <c r="Q133" s="200"/>
      <c r="R133" s="257"/>
      <c r="S133" s="257"/>
      <c r="T133" s="258"/>
      <c r="U133" s="258"/>
      <c r="V133" s="259"/>
      <c r="W133" s="259"/>
      <c r="X133" s="199"/>
      <c r="Y133" s="199"/>
      <c r="Z133" s="200"/>
      <c r="AA133" s="201"/>
      <c r="AB133" s="260" t="str">
        <f>Calculations!W127</f>
        <v/>
      </c>
      <c r="AC133" s="261" t="str">
        <f>Calculations!AG127</f>
        <v/>
      </c>
      <c r="AD133" s="129"/>
      <c r="AE133" s="129"/>
      <c r="AF133" s="129"/>
      <c r="AG133" s="129"/>
      <c r="AH133" s="129"/>
      <c r="AI133" s="129"/>
      <c r="AJ133" s="129"/>
      <c r="AK133" s="129"/>
      <c r="AL133" s="129"/>
      <c r="AM133" s="129"/>
      <c r="AN133" s="129"/>
      <c r="AO133" s="129"/>
      <c r="AP133" s="129"/>
      <c r="AQ133" s="129"/>
      <c r="AR133" s="129"/>
      <c r="AS133" s="129"/>
      <c r="AT133" s="129"/>
      <c r="AU133" s="129"/>
      <c r="AV133" s="129"/>
      <c r="AW133" s="129"/>
      <c r="AX133" s="129"/>
      <c r="AY133" s="129"/>
      <c r="AZ133" s="129"/>
      <c r="BA133" s="129"/>
      <c r="BB133" s="129"/>
      <c r="BC133" s="129"/>
      <c r="BD133" s="129"/>
      <c r="BE133" s="129"/>
      <c r="BF133" s="129"/>
      <c r="BG133" s="129"/>
      <c r="BH133" s="129"/>
      <c r="BI133" s="129"/>
      <c r="BJ133" s="129"/>
      <c r="BK133" s="129"/>
      <c r="BL133" s="129"/>
      <c r="BM133" s="129"/>
      <c r="BN133" s="129"/>
      <c r="BO133" s="129"/>
      <c r="BP133" s="129"/>
      <c r="BQ133" s="129"/>
      <c r="BR133" s="129"/>
      <c r="BS133" s="129"/>
    </row>
    <row r="134" spans="1:71" s="117" customFormat="1" x14ac:dyDescent="0.3">
      <c r="A134" s="129"/>
      <c r="B134" s="195"/>
      <c r="C134" s="196"/>
      <c r="D134" s="196"/>
      <c r="E134" s="197"/>
      <c r="F134" s="197"/>
      <c r="G134" s="196"/>
      <c r="H134" s="198"/>
      <c r="I134" s="137" t="str">
        <f>Calculations!G128</f>
        <v/>
      </c>
      <c r="J134" s="198"/>
      <c r="K134" s="202"/>
      <c r="L134" s="197"/>
      <c r="M134" s="200"/>
      <c r="N134" s="200"/>
      <c r="O134" s="200"/>
      <c r="P134" s="200"/>
      <c r="Q134" s="200"/>
      <c r="R134" s="257"/>
      <c r="S134" s="257"/>
      <c r="T134" s="258"/>
      <c r="U134" s="258"/>
      <c r="V134" s="259"/>
      <c r="W134" s="259"/>
      <c r="X134" s="199"/>
      <c r="Y134" s="199"/>
      <c r="Z134" s="200"/>
      <c r="AA134" s="201"/>
      <c r="AB134" s="260" t="str">
        <f>Calculations!W128</f>
        <v/>
      </c>
      <c r="AC134" s="261" t="str">
        <f>Calculations!AG128</f>
        <v/>
      </c>
      <c r="AD134" s="129"/>
      <c r="AE134" s="129"/>
      <c r="AF134" s="129"/>
      <c r="AG134" s="129"/>
      <c r="AH134" s="129"/>
      <c r="AI134" s="129"/>
      <c r="AJ134" s="129"/>
      <c r="AK134" s="129"/>
      <c r="AL134" s="129"/>
      <c r="AM134" s="129"/>
      <c r="AN134" s="129"/>
      <c r="AO134" s="129"/>
      <c r="AP134" s="129"/>
      <c r="AQ134" s="129"/>
      <c r="AR134" s="129"/>
      <c r="AS134" s="129"/>
      <c r="AT134" s="129"/>
      <c r="AU134" s="129"/>
      <c r="AV134" s="129"/>
      <c r="AW134" s="129"/>
      <c r="AX134" s="129"/>
      <c r="AY134" s="129"/>
      <c r="AZ134" s="129"/>
      <c r="BA134" s="129"/>
      <c r="BB134" s="129"/>
      <c r="BC134" s="129"/>
      <c r="BD134" s="129"/>
      <c r="BE134" s="129"/>
      <c r="BF134" s="129"/>
      <c r="BG134" s="129"/>
      <c r="BH134" s="129"/>
      <c r="BI134" s="129"/>
      <c r="BJ134" s="129"/>
      <c r="BK134" s="129"/>
      <c r="BL134" s="129"/>
      <c r="BM134" s="129"/>
      <c r="BN134" s="129"/>
      <c r="BO134" s="129"/>
      <c r="BP134" s="129"/>
      <c r="BQ134" s="129"/>
      <c r="BR134" s="129"/>
      <c r="BS134" s="129"/>
    </row>
    <row r="135" spans="1:71" s="117" customFormat="1" x14ac:dyDescent="0.3">
      <c r="A135" s="129"/>
      <c r="B135" s="195"/>
      <c r="C135" s="196"/>
      <c r="D135" s="196"/>
      <c r="E135" s="197"/>
      <c r="F135" s="197"/>
      <c r="G135" s="196"/>
      <c r="H135" s="198"/>
      <c r="I135" s="137" t="str">
        <f>Calculations!G129</f>
        <v/>
      </c>
      <c r="J135" s="198"/>
      <c r="K135" s="202"/>
      <c r="L135" s="197"/>
      <c r="M135" s="200"/>
      <c r="N135" s="200"/>
      <c r="O135" s="200"/>
      <c r="P135" s="200"/>
      <c r="Q135" s="200"/>
      <c r="R135" s="257"/>
      <c r="S135" s="257"/>
      <c r="T135" s="258"/>
      <c r="U135" s="258"/>
      <c r="V135" s="259"/>
      <c r="W135" s="259"/>
      <c r="X135" s="199"/>
      <c r="Y135" s="199"/>
      <c r="Z135" s="200"/>
      <c r="AA135" s="201"/>
      <c r="AB135" s="260" t="str">
        <f>Calculations!W129</f>
        <v/>
      </c>
      <c r="AC135" s="261" t="str">
        <f>Calculations!AG129</f>
        <v/>
      </c>
      <c r="AD135" s="129"/>
      <c r="AE135" s="129"/>
      <c r="AF135" s="129"/>
      <c r="AG135" s="129"/>
      <c r="AH135" s="129"/>
      <c r="AI135" s="129"/>
      <c r="AJ135" s="129"/>
      <c r="AK135" s="129"/>
      <c r="AL135" s="129"/>
      <c r="AM135" s="129"/>
      <c r="AN135" s="129"/>
      <c r="AO135" s="129"/>
      <c r="AP135" s="129"/>
      <c r="AQ135" s="129"/>
      <c r="AR135" s="129"/>
      <c r="AS135" s="129"/>
      <c r="AT135" s="129"/>
      <c r="AU135" s="129"/>
      <c r="AV135" s="129"/>
      <c r="AW135" s="129"/>
      <c r="AX135" s="129"/>
      <c r="AY135" s="129"/>
      <c r="AZ135" s="129"/>
      <c r="BA135" s="129"/>
      <c r="BB135" s="129"/>
      <c r="BC135" s="129"/>
      <c r="BD135" s="129"/>
      <c r="BE135" s="129"/>
      <c r="BF135" s="129"/>
      <c r="BG135" s="129"/>
      <c r="BH135" s="129"/>
      <c r="BI135" s="129"/>
      <c r="BJ135" s="129"/>
      <c r="BK135" s="129"/>
      <c r="BL135" s="129"/>
      <c r="BM135" s="129"/>
      <c r="BN135" s="129"/>
      <c r="BO135" s="129"/>
      <c r="BP135" s="129"/>
      <c r="BQ135" s="129"/>
      <c r="BR135" s="129"/>
      <c r="BS135" s="129"/>
    </row>
    <row r="136" spans="1:71" s="117" customFormat="1" x14ac:dyDescent="0.3">
      <c r="A136" s="129"/>
      <c r="B136" s="195"/>
      <c r="C136" s="196"/>
      <c r="D136" s="196"/>
      <c r="E136" s="197"/>
      <c r="F136" s="197"/>
      <c r="G136" s="196"/>
      <c r="H136" s="198"/>
      <c r="I136" s="137" t="str">
        <f>Calculations!G130</f>
        <v/>
      </c>
      <c r="J136" s="198"/>
      <c r="K136" s="202"/>
      <c r="L136" s="197"/>
      <c r="M136" s="200"/>
      <c r="N136" s="200"/>
      <c r="O136" s="200"/>
      <c r="P136" s="200"/>
      <c r="Q136" s="200"/>
      <c r="R136" s="257"/>
      <c r="S136" s="257"/>
      <c r="T136" s="258"/>
      <c r="U136" s="258"/>
      <c r="V136" s="259"/>
      <c r="W136" s="259"/>
      <c r="X136" s="199"/>
      <c r="Y136" s="199"/>
      <c r="Z136" s="200"/>
      <c r="AA136" s="201"/>
      <c r="AB136" s="260" t="str">
        <f>Calculations!W130</f>
        <v/>
      </c>
      <c r="AC136" s="261" t="str">
        <f>Calculations!AG130</f>
        <v/>
      </c>
      <c r="AD136" s="129"/>
      <c r="AE136" s="129"/>
      <c r="AF136" s="129"/>
      <c r="AG136" s="129"/>
      <c r="AH136" s="129"/>
      <c r="AI136" s="129"/>
      <c r="AJ136" s="129"/>
      <c r="AK136" s="129"/>
      <c r="AL136" s="129"/>
      <c r="AM136" s="129"/>
      <c r="AN136" s="129"/>
      <c r="AO136" s="129"/>
      <c r="AP136" s="129"/>
      <c r="AQ136" s="129"/>
      <c r="AR136" s="129"/>
      <c r="AS136" s="129"/>
      <c r="AT136" s="129"/>
      <c r="AU136" s="129"/>
      <c r="AV136" s="129"/>
      <c r="AW136" s="129"/>
      <c r="AX136" s="129"/>
      <c r="AY136" s="129"/>
      <c r="AZ136" s="129"/>
      <c r="BA136" s="129"/>
      <c r="BB136" s="129"/>
      <c r="BC136" s="129"/>
      <c r="BD136" s="129"/>
      <c r="BE136" s="129"/>
      <c r="BF136" s="129"/>
      <c r="BG136" s="129"/>
      <c r="BH136" s="129"/>
      <c r="BI136" s="129"/>
      <c r="BJ136" s="129"/>
      <c r="BK136" s="129"/>
      <c r="BL136" s="129"/>
      <c r="BM136" s="129"/>
      <c r="BN136" s="129"/>
      <c r="BO136" s="129"/>
      <c r="BP136" s="129"/>
      <c r="BQ136" s="129"/>
      <c r="BR136" s="129"/>
      <c r="BS136" s="129"/>
    </row>
    <row r="137" spans="1:71" s="117" customFormat="1" x14ac:dyDescent="0.3">
      <c r="A137" s="129"/>
      <c r="B137" s="195"/>
      <c r="C137" s="196"/>
      <c r="D137" s="196"/>
      <c r="E137" s="197"/>
      <c r="F137" s="197"/>
      <c r="G137" s="196"/>
      <c r="H137" s="198"/>
      <c r="I137" s="137" t="str">
        <f>Calculations!G131</f>
        <v/>
      </c>
      <c r="J137" s="198"/>
      <c r="K137" s="202"/>
      <c r="L137" s="197"/>
      <c r="M137" s="200"/>
      <c r="N137" s="200"/>
      <c r="O137" s="200"/>
      <c r="P137" s="200"/>
      <c r="Q137" s="200"/>
      <c r="R137" s="257"/>
      <c r="S137" s="257"/>
      <c r="T137" s="258"/>
      <c r="U137" s="258"/>
      <c r="V137" s="259"/>
      <c r="W137" s="259"/>
      <c r="X137" s="199"/>
      <c r="Y137" s="199"/>
      <c r="Z137" s="200"/>
      <c r="AA137" s="201"/>
      <c r="AB137" s="260" t="str">
        <f>Calculations!W131</f>
        <v/>
      </c>
      <c r="AC137" s="261" t="str">
        <f>Calculations!AG131</f>
        <v/>
      </c>
      <c r="AD137" s="129"/>
      <c r="AE137" s="129"/>
      <c r="AF137" s="129"/>
      <c r="AG137" s="129"/>
      <c r="AH137" s="129"/>
      <c r="AI137" s="129"/>
      <c r="AJ137" s="129"/>
      <c r="AK137" s="129"/>
      <c r="AL137" s="129"/>
      <c r="AM137" s="129"/>
      <c r="AN137" s="129"/>
      <c r="AO137" s="129"/>
      <c r="AP137" s="129"/>
      <c r="AQ137" s="129"/>
      <c r="AR137" s="129"/>
      <c r="AS137" s="129"/>
      <c r="AT137" s="129"/>
      <c r="AU137" s="129"/>
      <c r="AV137" s="129"/>
      <c r="AW137" s="129"/>
      <c r="AX137" s="129"/>
      <c r="AY137" s="129"/>
      <c r="AZ137" s="129"/>
      <c r="BA137" s="129"/>
      <c r="BB137" s="129"/>
      <c r="BC137" s="129"/>
      <c r="BD137" s="129"/>
      <c r="BE137" s="129"/>
      <c r="BF137" s="129"/>
      <c r="BG137" s="129"/>
      <c r="BH137" s="129"/>
      <c r="BI137" s="129"/>
      <c r="BJ137" s="129"/>
      <c r="BK137" s="129"/>
      <c r="BL137" s="129"/>
      <c r="BM137" s="129"/>
      <c r="BN137" s="129"/>
      <c r="BO137" s="129"/>
      <c r="BP137" s="129"/>
      <c r="BQ137" s="129"/>
      <c r="BR137" s="129"/>
      <c r="BS137" s="129"/>
    </row>
    <row r="138" spans="1:71" s="117" customFormat="1" x14ac:dyDescent="0.3">
      <c r="A138" s="129"/>
      <c r="B138" s="195"/>
      <c r="C138" s="196"/>
      <c r="D138" s="196"/>
      <c r="E138" s="197"/>
      <c r="F138" s="197"/>
      <c r="G138" s="196"/>
      <c r="H138" s="198"/>
      <c r="I138" s="137" t="str">
        <f>Calculations!G132</f>
        <v/>
      </c>
      <c r="J138" s="198"/>
      <c r="K138" s="202"/>
      <c r="L138" s="197"/>
      <c r="M138" s="200"/>
      <c r="N138" s="200"/>
      <c r="O138" s="200"/>
      <c r="P138" s="200"/>
      <c r="Q138" s="200"/>
      <c r="R138" s="257"/>
      <c r="S138" s="257"/>
      <c r="T138" s="258"/>
      <c r="U138" s="258"/>
      <c r="V138" s="259"/>
      <c r="W138" s="259"/>
      <c r="X138" s="199"/>
      <c r="Y138" s="199"/>
      <c r="Z138" s="200"/>
      <c r="AA138" s="201"/>
      <c r="AB138" s="260" t="str">
        <f>Calculations!W132</f>
        <v/>
      </c>
      <c r="AC138" s="261" t="str">
        <f>Calculations!AG132</f>
        <v/>
      </c>
      <c r="AD138" s="129"/>
      <c r="AE138" s="129"/>
      <c r="AF138" s="129"/>
      <c r="AG138" s="129"/>
      <c r="AH138" s="129"/>
      <c r="AI138" s="129"/>
      <c r="AJ138" s="129"/>
      <c r="AK138" s="129"/>
      <c r="AL138" s="129"/>
      <c r="AM138" s="129"/>
      <c r="AN138" s="129"/>
      <c r="AO138" s="129"/>
      <c r="AP138" s="129"/>
      <c r="AQ138" s="129"/>
      <c r="AR138" s="129"/>
      <c r="AS138" s="129"/>
      <c r="AT138" s="129"/>
      <c r="AU138" s="129"/>
      <c r="AV138" s="129"/>
      <c r="AW138" s="129"/>
      <c r="AX138" s="129"/>
      <c r="AY138" s="129"/>
      <c r="AZ138" s="129"/>
      <c r="BA138" s="129"/>
      <c r="BB138" s="129"/>
      <c r="BC138" s="129"/>
      <c r="BD138" s="129"/>
      <c r="BE138" s="129"/>
      <c r="BF138" s="129"/>
      <c r="BG138" s="129"/>
      <c r="BH138" s="129"/>
      <c r="BI138" s="129"/>
      <c r="BJ138" s="129"/>
      <c r="BK138" s="129"/>
      <c r="BL138" s="129"/>
      <c r="BM138" s="129"/>
      <c r="BN138" s="129"/>
      <c r="BO138" s="129"/>
      <c r="BP138" s="129"/>
      <c r="BQ138" s="129"/>
      <c r="BR138" s="129"/>
      <c r="BS138" s="129"/>
    </row>
    <row r="139" spans="1:71" s="117" customFormat="1" x14ac:dyDescent="0.3">
      <c r="A139" s="129"/>
      <c r="B139" s="195"/>
      <c r="C139" s="196"/>
      <c r="D139" s="196"/>
      <c r="E139" s="197"/>
      <c r="F139" s="197"/>
      <c r="G139" s="196"/>
      <c r="H139" s="198"/>
      <c r="I139" s="137" t="str">
        <f>Calculations!G133</f>
        <v/>
      </c>
      <c r="J139" s="198"/>
      <c r="K139" s="202"/>
      <c r="L139" s="197"/>
      <c r="M139" s="200"/>
      <c r="N139" s="200"/>
      <c r="O139" s="200"/>
      <c r="P139" s="200"/>
      <c r="Q139" s="200"/>
      <c r="R139" s="257"/>
      <c r="S139" s="257"/>
      <c r="T139" s="258"/>
      <c r="U139" s="258"/>
      <c r="V139" s="259"/>
      <c r="W139" s="259"/>
      <c r="X139" s="199"/>
      <c r="Y139" s="199"/>
      <c r="Z139" s="200"/>
      <c r="AA139" s="201"/>
      <c r="AB139" s="260" t="str">
        <f>Calculations!W133</f>
        <v/>
      </c>
      <c r="AC139" s="261" t="str">
        <f>Calculations!AG133</f>
        <v/>
      </c>
      <c r="AD139" s="129"/>
      <c r="AE139" s="129"/>
      <c r="AF139" s="129"/>
      <c r="AG139" s="129"/>
      <c r="AH139" s="129"/>
      <c r="AI139" s="129"/>
      <c r="AJ139" s="129"/>
      <c r="AK139" s="129"/>
      <c r="AL139" s="129"/>
      <c r="AM139" s="129"/>
      <c r="AN139" s="129"/>
      <c r="AO139" s="129"/>
      <c r="AP139" s="129"/>
      <c r="AQ139" s="129"/>
      <c r="AR139" s="129"/>
      <c r="AS139" s="129"/>
      <c r="AT139" s="129"/>
      <c r="AU139" s="129"/>
      <c r="AV139" s="129"/>
      <c r="AW139" s="129"/>
      <c r="AX139" s="129"/>
      <c r="AY139" s="129"/>
      <c r="AZ139" s="129"/>
      <c r="BA139" s="129"/>
      <c r="BB139" s="129"/>
      <c r="BC139" s="129"/>
      <c r="BD139" s="129"/>
      <c r="BE139" s="129"/>
      <c r="BF139" s="129"/>
      <c r="BG139" s="129"/>
      <c r="BH139" s="129"/>
      <c r="BI139" s="129"/>
      <c r="BJ139" s="129"/>
      <c r="BK139" s="129"/>
      <c r="BL139" s="129"/>
      <c r="BM139" s="129"/>
      <c r="BN139" s="129"/>
      <c r="BO139" s="129"/>
      <c r="BP139" s="129"/>
      <c r="BQ139" s="129"/>
      <c r="BR139" s="129"/>
      <c r="BS139" s="129"/>
    </row>
    <row r="140" spans="1:71" s="117" customFormat="1" x14ac:dyDescent="0.3">
      <c r="A140" s="129"/>
      <c r="B140" s="195"/>
      <c r="C140" s="196"/>
      <c r="D140" s="196"/>
      <c r="E140" s="197"/>
      <c r="F140" s="197"/>
      <c r="G140" s="196"/>
      <c r="H140" s="198"/>
      <c r="I140" s="137" t="str">
        <f>Calculations!G134</f>
        <v/>
      </c>
      <c r="J140" s="198"/>
      <c r="K140" s="202"/>
      <c r="L140" s="197"/>
      <c r="M140" s="200"/>
      <c r="N140" s="200"/>
      <c r="O140" s="200"/>
      <c r="P140" s="200"/>
      <c r="Q140" s="200"/>
      <c r="R140" s="257"/>
      <c r="S140" s="257"/>
      <c r="T140" s="258"/>
      <c r="U140" s="258"/>
      <c r="V140" s="259"/>
      <c r="W140" s="259"/>
      <c r="X140" s="199"/>
      <c r="Y140" s="199"/>
      <c r="Z140" s="200"/>
      <c r="AA140" s="201"/>
      <c r="AB140" s="260" t="str">
        <f>Calculations!W134</f>
        <v/>
      </c>
      <c r="AC140" s="261" t="str">
        <f>Calculations!AG134</f>
        <v/>
      </c>
      <c r="AD140" s="129"/>
      <c r="AE140" s="129"/>
      <c r="AF140" s="129"/>
      <c r="AG140" s="129"/>
      <c r="AH140" s="129"/>
      <c r="AI140" s="129"/>
      <c r="AJ140" s="129"/>
      <c r="AK140" s="129"/>
      <c r="AL140" s="129"/>
      <c r="AM140" s="129"/>
      <c r="AN140" s="129"/>
      <c r="AO140" s="129"/>
      <c r="AP140" s="129"/>
      <c r="AQ140" s="129"/>
      <c r="AR140" s="129"/>
      <c r="AS140" s="129"/>
      <c r="AT140" s="129"/>
      <c r="AU140" s="129"/>
      <c r="AV140" s="129"/>
      <c r="AW140" s="129"/>
      <c r="AX140" s="129"/>
      <c r="AY140" s="129"/>
      <c r="AZ140" s="129"/>
      <c r="BA140" s="129"/>
      <c r="BB140" s="129"/>
      <c r="BC140" s="129"/>
      <c r="BD140" s="129"/>
      <c r="BE140" s="129"/>
      <c r="BF140" s="129"/>
      <c r="BG140" s="129"/>
      <c r="BH140" s="129"/>
      <c r="BI140" s="129"/>
      <c r="BJ140" s="129"/>
      <c r="BK140" s="129"/>
      <c r="BL140" s="129"/>
      <c r="BM140" s="129"/>
      <c r="BN140" s="129"/>
      <c r="BO140" s="129"/>
      <c r="BP140" s="129"/>
      <c r="BQ140" s="129"/>
      <c r="BR140" s="129"/>
      <c r="BS140" s="129"/>
    </row>
    <row r="141" spans="1:71" s="117" customFormat="1" x14ac:dyDescent="0.3">
      <c r="A141" s="129"/>
      <c r="B141" s="195"/>
      <c r="C141" s="196"/>
      <c r="D141" s="196"/>
      <c r="E141" s="197"/>
      <c r="F141" s="197"/>
      <c r="G141" s="196"/>
      <c r="H141" s="198"/>
      <c r="I141" s="137" t="str">
        <f>Calculations!G135</f>
        <v/>
      </c>
      <c r="J141" s="198"/>
      <c r="K141" s="202"/>
      <c r="L141" s="197"/>
      <c r="M141" s="200"/>
      <c r="N141" s="200"/>
      <c r="O141" s="200"/>
      <c r="P141" s="200"/>
      <c r="Q141" s="200"/>
      <c r="R141" s="257"/>
      <c r="S141" s="257"/>
      <c r="T141" s="258"/>
      <c r="U141" s="258"/>
      <c r="V141" s="259"/>
      <c r="W141" s="259"/>
      <c r="X141" s="199"/>
      <c r="Y141" s="199"/>
      <c r="Z141" s="200"/>
      <c r="AA141" s="201"/>
      <c r="AB141" s="260" t="str">
        <f>Calculations!W135</f>
        <v/>
      </c>
      <c r="AC141" s="261" t="str">
        <f>Calculations!AG135</f>
        <v/>
      </c>
      <c r="AD141" s="129"/>
      <c r="AE141" s="129"/>
      <c r="AF141" s="129"/>
      <c r="AG141" s="129"/>
      <c r="AH141" s="129"/>
      <c r="AI141" s="129"/>
      <c r="AJ141" s="129"/>
      <c r="AK141" s="129"/>
      <c r="AL141" s="129"/>
      <c r="AM141" s="129"/>
      <c r="AN141" s="129"/>
      <c r="AO141" s="129"/>
      <c r="AP141" s="129"/>
      <c r="AQ141" s="129"/>
      <c r="AR141" s="129"/>
      <c r="AS141" s="129"/>
      <c r="AT141" s="129"/>
      <c r="AU141" s="129"/>
      <c r="AV141" s="129"/>
      <c r="AW141" s="129"/>
      <c r="AX141" s="129"/>
      <c r="AY141" s="129"/>
      <c r="AZ141" s="129"/>
      <c r="BA141" s="129"/>
      <c r="BB141" s="129"/>
      <c r="BC141" s="129"/>
      <c r="BD141" s="129"/>
      <c r="BE141" s="129"/>
      <c r="BF141" s="129"/>
      <c r="BG141" s="129"/>
      <c r="BH141" s="129"/>
      <c r="BI141" s="129"/>
      <c r="BJ141" s="129"/>
      <c r="BK141" s="129"/>
      <c r="BL141" s="129"/>
      <c r="BM141" s="129"/>
      <c r="BN141" s="129"/>
      <c r="BO141" s="129"/>
      <c r="BP141" s="129"/>
      <c r="BQ141" s="129"/>
      <c r="BR141" s="129"/>
      <c r="BS141" s="129"/>
    </row>
    <row r="142" spans="1:71" s="117" customFormat="1" x14ac:dyDescent="0.3">
      <c r="A142" s="129"/>
      <c r="B142" s="195"/>
      <c r="C142" s="196"/>
      <c r="D142" s="196"/>
      <c r="E142" s="197"/>
      <c r="F142" s="197"/>
      <c r="G142" s="196"/>
      <c r="H142" s="198"/>
      <c r="I142" s="137" t="str">
        <f>Calculations!G136</f>
        <v/>
      </c>
      <c r="J142" s="198"/>
      <c r="K142" s="202"/>
      <c r="L142" s="197"/>
      <c r="M142" s="200"/>
      <c r="N142" s="200"/>
      <c r="O142" s="200"/>
      <c r="P142" s="200"/>
      <c r="Q142" s="200"/>
      <c r="R142" s="257"/>
      <c r="S142" s="257"/>
      <c r="T142" s="258"/>
      <c r="U142" s="258"/>
      <c r="V142" s="259"/>
      <c r="W142" s="259"/>
      <c r="X142" s="199"/>
      <c r="Y142" s="199"/>
      <c r="Z142" s="200"/>
      <c r="AA142" s="201"/>
      <c r="AB142" s="260" t="str">
        <f>Calculations!W136</f>
        <v/>
      </c>
      <c r="AC142" s="261" t="str">
        <f>Calculations!AG136</f>
        <v/>
      </c>
      <c r="AD142" s="129"/>
      <c r="AE142" s="129"/>
      <c r="AF142" s="129"/>
      <c r="AG142" s="129"/>
      <c r="AH142" s="129"/>
      <c r="AI142" s="129"/>
      <c r="AJ142" s="129"/>
      <c r="AK142" s="129"/>
      <c r="AL142" s="129"/>
      <c r="AM142" s="129"/>
      <c r="AN142" s="129"/>
      <c r="AO142" s="129"/>
      <c r="AP142" s="129"/>
      <c r="AQ142" s="129"/>
      <c r="AR142" s="129"/>
      <c r="AS142" s="129"/>
      <c r="AT142" s="129"/>
      <c r="AU142" s="129"/>
      <c r="AV142" s="129"/>
      <c r="AW142" s="129"/>
      <c r="AX142" s="129"/>
      <c r="AY142" s="129"/>
      <c r="AZ142" s="129"/>
      <c r="BA142" s="129"/>
      <c r="BB142" s="129"/>
      <c r="BC142" s="129"/>
      <c r="BD142" s="129"/>
      <c r="BE142" s="129"/>
      <c r="BF142" s="129"/>
      <c r="BG142" s="129"/>
      <c r="BH142" s="129"/>
      <c r="BI142" s="129"/>
      <c r="BJ142" s="129"/>
      <c r="BK142" s="129"/>
      <c r="BL142" s="129"/>
      <c r="BM142" s="129"/>
      <c r="BN142" s="129"/>
      <c r="BO142" s="129"/>
      <c r="BP142" s="129"/>
      <c r="BQ142" s="129"/>
      <c r="BR142" s="129"/>
      <c r="BS142" s="129"/>
    </row>
    <row r="143" spans="1:71" s="117" customFormat="1" x14ac:dyDescent="0.3">
      <c r="A143" s="129"/>
      <c r="B143" s="195"/>
      <c r="C143" s="196"/>
      <c r="D143" s="196"/>
      <c r="E143" s="197"/>
      <c r="F143" s="197"/>
      <c r="G143" s="196"/>
      <c r="H143" s="198"/>
      <c r="I143" s="137" t="str">
        <f>Calculations!G137</f>
        <v/>
      </c>
      <c r="J143" s="198"/>
      <c r="K143" s="202"/>
      <c r="L143" s="197"/>
      <c r="M143" s="200"/>
      <c r="N143" s="200"/>
      <c r="O143" s="200"/>
      <c r="P143" s="200"/>
      <c r="Q143" s="200"/>
      <c r="R143" s="257"/>
      <c r="S143" s="257"/>
      <c r="T143" s="258"/>
      <c r="U143" s="258"/>
      <c r="V143" s="259"/>
      <c r="W143" s="259"/>
      <c r="X143" s="199"/>
      <c r="Y143" s="199"/>
      <c r="Z143" s="200"/>
      <c r="AA143" s="201"/>
      <c r="AB143" s="260" t="str">
        <f>Calculations!W137</f>
        <v/>
      </c>
      <c r="AC143" s="261" t="str">
        <f>Calculations!AG137</f>
        <v/>
      </c>
      <c r="AD143" s="129"/>
      <c r="AE143" s="129"/>
      <c r="AF143" s="129"/>
      <c r="AG143" s="129"/>
      <c r="AH143" s="129"/>
      <c r="AI143" s="129"/>
      <c r="AJ143" s="129"/>
      <c r="AK143" s="129"/>
      <c r="AL143" s="129"/>
      <c r="AM143" s="129"/>
      <c r="AN143" s="129"/>
      <c r="AO143" s="129"/>
      <c r="AP143" s="129"/>
      <c r="AQ143" s="129"/>
      <c r="AR143" s="129"/>
      <c r="AS143" s="129"/>
      <c r="AT143" s="129"/>
      <c r="AU143" s="129"/>
      <c r="AV143" s="129"/>
      <c r="AW143" s="129"/>
      <c r="AX143" s="129"/>
      <c r="AY143" s="129"/>
      <c r="AZ143" s="129"/>
      <c r="BA143" s="129"/>
      <c r="BB143" s="129"/>
      <c r="BC143" s="129"/>
      <c r="BD143" s="129"/>
      <c r="BE143" s="129"/>
      <c r="BF143" s="129"/>
      <c r="BG143" s="129"/>
      <c r="BH143" s="129"/>
      <c r="BI143" s="129"/>
      <c r="BJ143" s="129"/>
      <c r="BK143" s="129"/>
      <c r="BL143" s="129"/>
      <c r="BM143" s="129"/>
      <c r="BN143" s="129"/>
      <c r="BO143" s="129"/>
      <c r="BP143" s="129"/>
      <c r="BQ143" s="129"/>
      <c r="BR143" s="129"/>
      <c r="BS143" s="129"/>
    </row>
    <row r="144" spans="1:71" s="117" customFormat="1" x14ac:dyDescent="0.3">
      <c r="A144" s="129"/>
      <c r="B144" s="195"/>
      <c r="C144" s="196"/>
      <c r="D144" s="196"/>
      <c r="E144" s="197"/>
      <c r="F144" s="197"/>
      <c r="G144" s="196"/>
      <c r="H144" s="198"/>
      <c r="I144" s="137" t="str">
        <f>Calculations!G138</f>
        <v/>
      </c>
      <c r="J144" s="198"/>
      <c r="K144" s="202"/>
      <c r="L144" s="197"/>
      <c r="M144" s="200"/>
      <c r="N144" s="200"/>
      <c r="O144" s="200"/>
      <c r="P144" s="200"/>
      <c r="Q144" s="200"/>
      <c r="R144" s="257"/>
      <c r="S144" s="257"/>
      <c r="T144" s="258"/>
      <c r="U144" s="258"/>
      <c r="V144" s="259"/>
      <c r="W144" s="259"/>
      <c r="X144" s="199"/>
      <c r="Y144" s="199"/>
      <c r="Z144" s="200"/>
      <c r="AA144" s="201"/>
      <c r="AB144" s="260" t="str">
        <f>Calculations!W138</f>
        <v/>
      </c>
      <c r="AC144" s="261" t="str">
        <f>Calculations!AG138</f>
        <v/>
      </c>
      <c r="AD144" s="129"/>
      <c r="AE144" s="129"/>
      <c r="AF144" s="129"/>
      <c r="AG144" s="129"/>
      <c r="AH144" s="129"/>
      <c r="AI144" s="129"/>
      <c r="AJ144" s="129"/>
      <c r="AK144" s="129"/>
      <c r="AL144" s="129"/>
      <c r="AM144" s="129"/>
      <c r="AN144" s="129"/>
      <c r="AO144" s="129"/>
      <c r="AP144" s="129"/>
      <c r="AQ144" s="129"/>
      <c r="AR144" s="129"/>
      <c r="AS144" s="129"/>
      <c r="AT144" s="129"/>
      <c r="AU144" s="129"/>
      <c r="AV144" s="129"/>
      <c r="AW144" s="129"/>
      <c r="AX144" s="129"/>
      <c r="AY144" s="129"/>
      <c r="AZ144" s="129"/>
      <c r="BA144" s="129"/>
      <c r="BB144" s="129"/>
      <c r="BC144" s="129"/>
      <c r="BD144" s="129"/>
      <c r="BE144" s="129"/>
      <c r="BF144" s="129"/>
      <c r="BG144" s="129"/>
      <c r="BH144" s="129"/>
      <c r="BI144" s="129"/>
      <c r="BJ144" s="129"/>
      <c r="BK144" s="129"/>
      <c r="BL144" s="129"/>
      <c r="BM144" s="129"/>
      <c r="BN144" s="129"/>
      <c r="BO144" s="129"/>
      <c r="BP144" s="129"/>
      <c r="BQ144" s="129"/>
      <c r="BR144" s="129"/>
      <c r="BS144" s="129"/>
    </row>
    <row r="145" spans="1:71" s="117" customFormat="1" x14ac:dyDescent="0.3">
      <c r="A145" s="129"/>
      <c r="B145" s="195"/>
      <c r="C145" s="196"/>
      <c r="D145" s="196"/>
      <c r="E145" s="197"/>
      <c r="F145" s="197"/>
      <c r="G145" s="196"/>
      <c r="H145" s="198"/>
      <c r="I145" s="137" t="str">
        <f>Calculations!G139</f>
        <v/>
      </c>
      <c r="J145" s="198"/>
      <c r="K145" s="202"/>
      <c r="L145" s="197"/>
      <c r="M145" s="200"/>
      <c r="N145" s="200"/>
      <c r="O145" s="200"/>
      <c r="P145" s="200"/>
      <c r="Q145" s="200"/>
      <c r="R145" s="257"/>
      <c r="S145" s="257"/>
      <c r="T145" s="258"/>
      <c r="U145" s="258"/>
      <c r="V145" s="259"/>
      <c r="W145" s="259"/>
      <c r="X145" s="199"/>
      <c r="Y145" s="199"/>
      <c r="Z145" s="200"/>
      <c r="AA145" s="201"/>
      <c r="AB145" s="260" t="str">
        <f>Calculations!W139</f>
        <v/>
      </c>
      <c r="AC145" s="261" t="str">
        <f>Calculations!AG139</f>
        <v/>
      </c>
      <c r="AD145" s="129"/>
      <c r="AE145" s="129"/>
      <c r="AF145" s="129"/>
      <c r="AG145" s="129"/>
      <c r="AH145" s="129"/>
      <c r="AI145" s="129"/>
      <c r="AJ145" s="129"/>
      <c r="AK145" s="129"/>
      <c r="AL145" s="129"/>
      <c r="AM145" s="129"/>
      <c r="AN145" s="129"/>
      <c r="AO145" s="129"/>
      <c r="AP145" s="129"/>
      <c r="AQ145" s="129"/>
      <c r="AR145" s="129"/>
      <c r="AS145" s="129"/>
      <c r="AT145" s="129"/>
      <c r="AU145" s="129"/>
      <c r="AV145" s="129"/>
      <c r="AW145" s="129"/>
      <c r="AX145" s="129"/>
      <c r="AY145" s="129"/>
      <c r="AZ145" s="129"/>
      <c r="BA145" s="129"/>
      <c r="BB145" s="129"/>
      <c r="BC145" s="129"/>
      <c r="BD145" s="129"/>
      <c r="BE145" s="129"/>
      <c r="BF145" s="129"/>
      <c r="BG145" s="129"/>
      <c r="BH145" s="129"/>
      <c r="BI145" s="129"/>
      <c r="BJ145" s="129"/>
      <c r="BK145" s="129"/>
      <c r="BL145" s="129"/>
      <c r="BM145" s="129"/>
      <c r="BN145" s="129"/>
      <c r="BO145" s="129"/>
      <c r="BP145" s="129"/>
      <c r="BQ145" s="129"/>
      <c r="BR145" s="129"/>
      <c r="BS145" s="129"/>
    </row>
    <row r="146" spans="1:71" s="117" customFormat="1" x14ac:dyDescent="0.3">
      <c r="A146" s="129"/>
      <c r="B146" s="195"/>
      <c r="C146" s="196"/>
      <c r="D146" s="196"/>
      <c r="E146" s="197"/>
      <c r="F146" s="197"/>
      <c r="G146" s="196"/>
      <c r="H146" s="198"/>
      <c r="I146" s="137" t="str">
        <f>Calculations!G140</f>
        <v/>
      </c>
      <c r="J146" s="198"/>
      <c r="K146" s="202"/>
      <c r="L146" s="197"/>
      <c r="M146" s="200"/>
      <c r="N146" s="200"/>
      <c r="O146" s="200"/>
      <c r="P146" s="200"/>
      <c r="Q146" s="200"/>
      <c r="R146" s="257"/>
      <c r="S146" s="257"/>
      <c r="T146" s="258"/>
      <c r="U146" s="258"/>
      <c r="V146" s="259"/>
      <c r="W146" s="259"/>
      <c r="X146" s="199"/>
      <c r="Y146" s="199"/>
      <c r="Z146" s="200"/>
      <c r="AA146" s="201"/>
      <c r="AB146" s="260" t="str">
        <f>Calculations!W140</f>
        <v/>
      </c>
      <c r="AC146" s="261" t="str">
        <f>Calculations!AG140</f>
        <v/>
      </c>
      <c r="AD146" s="129"/>
      <c r="AE146" s="129"/>
      <c r="AF146" s="129"/>
      <c r="AG146" s="129"/>
      <c r="AH146" s="129"/>
      <c r="AI146" s="129"/>
      <c r="AJ146" s="129"/>
      <c r="AK146" s="129"/>
      <c r="AL146" s="129"/>
      <c r="AM146" s="129"/>
      <c r="AN146" s="129"/>
      <c r="AO146" s="129"/>
      <c r="AP146" s="129"/>
      <c r="AQ146" s="129"/>
      <c r="AR146" s="129"/>
      <c r="AS146" s="129"/>
      <c r="AT146" s="129"/>
      <c r="AU146" s="129"/>
      <c r="AV146" s="129"/>
      <c r="AW146" s="129"/>
      <c r="AX146" s="129"/>
      <c r="AY146" s="129"/>
      <c r="AZ146" s="129"/>
      <c r="BA146" s="129"/>
      <c r="BB146" s="129"/>
      <c r="BC146" s="129"/>
      <c r="BD146" s="129"/>
      <c r="BE146" s="129"/>
      <c r="BF146" s="129"/>
      <c r="BG146" s="129"/>
      <c r="BH146" s="129"/>
      <c r="BI146" s="129"/>
      <c r="BJ146" s="129"/>
      <c r="BK146" s="129"/>
      <c r="BL146" s="129"/>
      <c r="BM146" s="129"/>
      <c r="BN146" s="129"/>
      <c r="BO146" s="129"/>
      <c r="BP146" s="129"/>
      <c r="BQ146" s="129"/>
      <c r="BR146" s="129"/>
      <c r="BS146" s="129"/>
    </row>
    <row r="147" spans="1:71" s="117" customFormat="1" x14ac:dyDescent="0.3">
      <c r="A147" s="129"/>
      <c r="B147" s="195"/>
      <c r="C147" s="196"/>
      <c r="D147" s="196"/>
      <c r="E147" s="197"/>
      <c r="F147" s="197"/>
      <c r="G147" s="196"/>
      <c r="H147" s="198"/>
      <c r="I147" s="137" t="str">
        <f>Calculations!G141</f>
        <v/>
      </c>
      <c r="J147" s="198"/>
      <c r="K147" s="202"/>
      <c r="L147" s="197"/>
      <c r="M147" s="200"/>
      <c r="N147" s="200"/>
      <c r="O147" s="200"/>
      <c r="P147" s="200"/>
      <c r="Q147" s="200"/>
      <c r="R147" s="257"/>
      <c r="S147" s="257"/>
      <c r="T147" s="258"/>
      <c r="U147" s="258"/>
      <c r="V147" s="259"/>
      <c r="W147" s="259"/>
      <c r="X147" s="199"/>
      <c r="Y147" s="199"/>
      <c r="Z147" s="200"/>
      <c r="AA147" s="201"/>
      <c r="AB147" s="260" t="str">
        <f>Calculations!W141</f>
        <v/>
      </c>
      <c r="AC147" s="261" t="str">
        <f>Calculations!AG141</f>
        <v/>
      </c>
      <c r="AD147" s="129"/>
      <c r="AE147" s="129"/>
      <c r="AF147" s="129"/>
      <c r="AG147" s="129"/>
      <c r="AH147" s="129"/>
      <c r="AI147" s="129"/>
      <c r="AJ147" s="129"/>
      <c r="AK147" s="129"/>
      <c r="AL147" s="129"/>
      <c r="AM147" s="129"/>
      <c r="AN147" s="129"/>
      <c r="AO147" s="129"/>
      <c r="AP147" s="129"/>
      <c r="AQ147" s="129"/>
      <c r="AR147" s="129"/>
      <c r="AS147" s="129"/>
      <c r="AT147" s="129"/>
      <c r="AU147" s="129"/>
      <c r="AV147" s="129"/>
      <c r="AW147" s="129"/>
      <c r="AX147" s="129"/>
      <c r="AY147" s="129"/>
      <c r="AZ147" s="129"/>
      <c r="BA147" s="129"/>
      <c r="BB147" s="129"/>
      <c r="BC147" s="129"/>
      <c r="BD147" s="129"/>
      <c r="BE147" s="129"/>
      <c r="BF147" s="129"/>
      <c r="BG147" s="129"/>
      <c r="BH147" s="129"/>
      <c r="BI147" s="129"/>
      <c r="BJ147" s="129"/>
      <c r="BK147" s="129"/>
      <c r="BL147" s="129"/>
      <c r="BM147" s="129"/>
      <c r="BN147" s="129"/>
      <c r="BO147" s="129"/>
      <c r="BP147" s="129"/>
      <c r="BQ147" s="129"/>
      <c r="BR147" s="129"/>
      <c r="BS147" s="129"/>
    </row>
    <row r="148" spans="1:71" s="117" customFormat="1" x14ac:dyDescent="0.3">
      <c r="A148" s="129"/>
      <c r="B148" s="195"/>
      <c r="C148" s="196"/>
      <c r="D148" s="196"/>
      <c r="E148" s="197"/>
      <c r="F148" s="197"/>
      <c r="G148" s="196"/>
      <c r="H148" s="198"/>
      <c r="I148" s="137" t="str">
        <f>Calculations!G142</f>
        <v/>
      </c>
      <c r="J148" s="198"/>
      <c r="K148" s="202"/>
      <c r="L148" s="197"/>
      <c r="M148" s="200"/>
      <c r="N148" s="200"/>
      <c r="O148" s="200"/>
      <c r="P148" s="200"/>
      <c r="Q148" s="200"/>
      <c r="R148" s="257"/>
      <c r="S148" s="257"/>
      <c r="T148" s="258"/>
      <c r="U148" s="258"/>
      <c r="V148" s="259"/>
      <c r="W148" s="259"/>
      <c r="X148" s="199"/>
      <c r="Y148" s="199"/>
      <c r="Z148" s="200"/>
      <c r="AA148" s="201"/>
      <c r="AB148" s="260" t="str">
        <f>Calculations!W142</f>
        <v/>
      </c>
      <c r="AC148" s="261" t="str">
        <f>Calculations!AG142</f>
        <v/>
      </c>
      <c r="AD148" s="129"/>
      <c r="AE148" s="129"/>
      <c r="AF148" s="129"/>
      <c r="AG148" s="129"/>
      <c r="AH148" s="129"/>
      <c r="AI148" s="129"/>
      <c r="AJ148" s="129"/>
      <c r="AK148" s="129"/>
      <c r="AL148" s="129"/>
      <c r="AM148" s="129"/>
      <c r="AN148" s="129"/>
      <c r="AO148" s="129"/>
      <c r="AP148" s="129"/>
      <c r="AQ148" s="129"/>
      <c r="AR148" s="129"/>
      <c r="AS148" s="129"/>
      <c r="AT148" s="129"/>
      <c r="AU148" s="129"/>
      <c r="AV148" s="129"/>
      <c r="AW148" s="129"/>
      <c r="AX148" s="129"/>
      <c r="AY148" s="129"/>
      <c r="AZ148" s="129"/>
      <c r="BA148" s="129"/>
      <c r="BB148" s="129"/>
      <c r="BC148" s="129"/>
      <c r="BD148" s="129"/>
      <c r="BE148" s="129"/>
      <c r="BF148" s="129"/>
      <c r="BG148" s="129"/>
      <c r="BH148" s="129"/>
      <c r="BI148" s="129"/>
      <c r="BJ148" s="129"/>
      <c r="BK148" s="129"/>
      <c r="BL148" s="129"/>
      <c r="BM148" s="129"/>
      <c r="BN148" s="129"/>
      <c r="BO148" s="129"/>
      <c r="BP148" s="129"/>
      <c r="BQ148" s="129"/>
      <c r="BR148" s="129"/>
      <c r="BS148" s="129"/>
    </row>
    <row r="149" spans="1:71" s="117" customFormat="1" x14ac:dyDescent="0.3">
      <c r="A149" s="129"/>
      <c r="B149" s="195"/>
      <c r="C149" s="196"/>
      <c r="D149" s="196"/>
      <c r="E149" s="197"/>
      <c r="F149" s="197"/>
      <c r="G149" s="196"/>
      <c r="H149" s="198"/>
      <c r="I149" s="137" t="str">
        <f>Calculations!G143</f>
        <v/>
      </c>
      <c r="J149" s="198"/>
      <c r="K149" s="202"/>
      <c r="L149" s="197"/>
      <c r="M149" s="200"/>
      <c r="N149" s="200"/>
      <c r="O149" s="200"/>
      <c r="P149" s="200"/>
      <c r="Q149" s="200"/>
      <c r="R149" s="257"/>
      <c r="S149" s="257"/>
      <c r="T149" s="258"/>
      <c r="U149" s="258"/>
      <c r="V149" s="259"/>
      <c r="W149" s="259"/>
      <c r="X149" s="199"/>
      <c r="Y149" s="199"/>
      <c r="Z149" s="200"/>
      <c r="AA149" s="201"/>
      <c r="AB149" s="260" t="str">
        <f>Calculations!W143</f>
        <v/>
      </c>
      <c r="AC149" s="261" t="str">
        <f>Calculations!AG143</f>
        <v/>
      </c>
      <c r="AD149" s="129"/>
      <c r="AE149" s="129"/>
      <c r="AF149" s="129"/>
      <c r="AG149" s="129"/>
      <c r="AH149" s="129"/>
      <c r="AI149" s="129"/>
      <c r="AJ149" s="129"/>
      <c r="AK149" s="129"/>
      <c r="AL149" s="129"/>
      <c r="AM149" s="129"/>
      <c r="AN149" s="129"/>
      <c r="AO149" s="129"/>
      <c r="AP149" s="129"/>
      <c r="AQ149" s="129"/>
      <c r="AR149" s="129"/>
      <c r="AS149" s="129"/>
      <c r="AT149" s="129"/>
      <c r="AU149" s="129"/>
      <c r="AV149" s="129"/>
      <c r="AW149" s="129"/>
      <c r="AX149" s="129"/>
      <c r="AY149" s="129"/>
      <c r="AZ149" s="129"/>
      <c r="BA149" s="129"/>
      <c r="BB149" s="129"/>
      <c r="BC149" s="129"/>
      <c r="BD149" s="129"/>
      <c r="BE149" s="129"/>
      <c r="BF149" s="129"/>
      <c r="BG149" s="129"/>
      <c r="BH149" s="129"/>
      <c r="BI149" s="129"/>
      <c r="BJ149" s="129"/>
      <c r="BK149" s="129"/>
      <c r="BL149" s="129"/>
      <c r="BM149" s="129"/>
      <c r="BN149" s="129"/>
      <c r="BO149" s="129"/>
      <c r="BP149" s="129"/>
      <c r="BQ149" s="129"/>
      <c r="BR149" s="129"/>
      <c r="BS149" s="129"/>
    </row>
    <row r="150" spans="1:71" s="32" customFormat="1" x14ac:dyDescent="0.3">
      <c r="E150" s="85"/>
      <c r="F150" s="85"/>
      <c r="R150" s="192"/>
      <c r="S150" s="192"/>
      <c r="T150" s="192"/>
      <c r="U150" s="192"/>
      <c r="V150" s="192"/>
      <c r="W150" s="192"/>
    </row>
    <row r="151" spans="1:71" s="32" customFormat="1" x14ac:dyDescent="0.3">
      <c r="E151" s="85"/>
      <c r="F151" s="85"/>
      <c r="R151" s="192"/>
      <c r="S151" s="192"/>
      <c r="T151" s="192"/>
      <c r="U151" s="192"/>
      <c r="V151" s="192"/>
      <c r="W151" s="192"/>
    </row>
    <row r="152" spans="1:71" s="32" customFormat="1" x14ac:dyDescent="0.3">
      <c r="E152" s="85"/>
      <c r="F152" s="85"/>
      <c r="R152" s="192"/>
      <c r="S152" s="192"/>
      <c r="T152" s="192"/>
      <c r="U152" s="192"/>
      <c r="V152" s="192"/>
      <c r="W152" s="192"/>
    </row>
    <row r="153" spans="1:71" s="32" customFormat="1" x14ac:dyDescent="0.3">
      <c r="E153" s="85"/>
      <c r="F153" s="85"/>
      <c r="R153" s="192"/>
      <c r="S153" s="192"/>
      <c r="T153" s="192"/>
      <c r="U153" s="192"/>
      <c r="V153" s="192"/>
      <c r="W153" s="192"/>
    </row>
    <row r="154" spans="1:71" s="32" customFormat="1" x14ac:dyDescent="0.3">
      <c r="E154" s="85"/>
      <c r="F154" s="85"/>
      <c r="R154" s="192"/>
      <c r="S154" s="192"/>
      <c r="T154" s="192"/>
      <c r="U154" s="192"/>
      <c r="V154" s="192"/>
      <c r="W154" s="192"/>
    </row>
    <row r="155" spans="1:71" s="32" customFormat="1" x14ac:dyDescent="0.3">
      <c r="E155" s="85"/>
      <c r="F155" s="85"/>
      <c r="R155" s="192"/>
      <c r="S155" s="192"/>
      <c r="T155" s="192"/>
      <c r="U155" s="192"/>
      <c r="V155" s="192"/>
      <c r="W155" s="192"/>
    </row>
    <row r="156" spans="1:71" s="32" customFormat="1" x14ac:dyDescent="0.3">
      <c r="E156" s="85"/>
      <c r="F156" s="85"/>
      <c r="R156" s="192"/>
      <c r="S156" s="192"/>
      <c r="T156" s="192"/>
      <c r="U156" s="192"/>
      <c r="V156" s="192"/>
      <c r="W156" s="192"/>
    </row>
    <row r="157" spans="1:71" s="32" customFormat="1" x14ac:dyDescent="0.3">
      <c r="E157" s="85"/>
      <c r="F157" s="85"/>
      <c r="R157" s="192"/>
      <c r="S157" s="192"/>
      <c r="T157" s="192"/>
      <c r="U157" s="192"/>
      <c r="V157" s="192"/>
      <c r="W157" s="192"/>
    </row>
    <row r="158" spans="1:71" s="32" customFormat="1" x14ac:dyDescent="0.3">
      <c r="E158" s="85"/>
      <c r="F158" s="85"/>
      <c r="R158" s="192"/>
      <c r="S158" s="192"/>
      <c r="T158" s="192"/>
      <c r="U158" s="192"/>
      <c r="V158" s="192"/>
      <c r="W158" s="192"/>
    </row>
    <row r="159" spans="1:71" s="32" customFormat="1" x14ac:dyDescent="0.3">
      <c r="E159" s="85"/>
      <c r="F159" s="85"/>
      <c r="R159" s="192"/>
      <c r="S159" s="192"/>
      <c r="T159" s="192"/>
      <c r="U159" s="192"/>
      <c r="V159" s="192"/>
      <c r="W159" s="192"/>
    </row>
    <row r="160" spans="1:71" s="32" customFormat="1" x14ac:dyDescent="0.3">
      <c r="E160" s="85"/>
      <c r="F160" s="85"/>
      <c r="R160" s="192"/>
      <c r="S160" s="192"/>
      <c r="T160" s="192"/>
      <c r="U160" s="192"/>
      <c r="V160" s="192"/>
      <c r="W160" s="192"/>
    </row>
    <row r="161" spans="5:23" s="32" customFormat="1" x14ac:dyDescent="0.3">
      <c r="E161" s="85"/>
      <c r="F161" s="85"/>
      <c r="R161" s="192"/>
      <c r="S161" s="192"/>
      <c r="T161" s="192"/>
      <c r="U161" s="192"/>
      <c r="V161" s="192"/>
      <c r="W161" s="192"/>
    </row>
    <row r="162" spans="5:23" s="32" customFormat="1" x14ac:dyDescent="0.3">
      <c r="E162" s="85"/>
      <c r="F162" s="85"/>
      <c r="R162" s="192"/>
      <c r="S162" s="192"/>
      <c r="T162" s="192"/>
      <c r="U162" s="192"/>
      <c r="V162" s="192"/>
      <c r="W162" s="192"/>
    </row>
    <row r="163" spans="5:23" s="32" customFormat="1" x14ac:dyDescent="0.3">
      <c r="E163" s="85"/>
      <c r="F163" s="85"/>
      <c r="R163" s="192"/>
      <c r="S163" s="192"/>
      <c r="T163" s="192"/>
      <c r="U163" s="192"/>
      <c r="V163" s="192"/>
      <c r="W163" s="192"/>
    </row>
    <row r="164" spans="5:23" s="32" customFormat="1" x14ac:dyDescent="0.3">
      <c r="E164" s="85"/>
      <c r="F164" s="85"/>
      <c r="R164" s="192"/>
      <c r="S164" s="192"/>
      <c r="T164" s="192"/>
      <c r="U164" s="192"/>
      <c r="V164" s="192"/>
      <c r="W164" s="192"/>
    </row>
    <row r="165" spans="5:23" s="32" customFormat="1" x14ac:dyDescent="0.3">
      <c r="E165" s="85"/>
      <c r="F165" s="85"/>
      <c r="R165" s="192"/>
      <c r="S165" s="192"/>
      <c r="T165" s="192"/>
      <c r="U165" s="192"/>
      <c r="V165" s="192"/>
      <c r="W165" s="192"/>
    </row>
    <row r="166" spans="5:23" s="32" customFormat="1" x14ac:dyDescent="0.3">
      <c r="E166" s="85"/>
      <c r="F166" s="85"/>
      <c r="R166" s="192"/>
      <c r="S166" s="192"/>
      <c r="T166" s="192"/>
      <c r="U166" s="192"/>
      <c r="V166" s="192"/>
      <c r="W166" s="192"/>
    </row>
    <row r="167" spans="5:23" s="32" customFormat="1" x14ac:dyDescent="0.3">
      <c r="E167" s="85"/>
      <c r="F167" s="85"/>
      <c r="R167" s="192"/>
      <c r="S167" s="192"/>
      <c r="T167" s="192"/>
      <c r="U167" s="192"/>
      <c r="V167" s="192"/>
      <c r="W167" s="192"/>
    </row>
    <row r="168" spans="5:23" s="32" customFormat="1" x14ac:dyDescent="0.3">
      <c r="E168" s="85"/>
      <c r="F168" s="85"/>
      <c r="R168" s="192"/>
      <c r="S168" s="192"/>
      <c r="T168" s="192"/>
      <c r="U168" s="192"/>
      <c r="V168" s="192"/>
      <c r="W168" s="192"/>
    </row>
    <row r="169" spans="5:23" s="32" customFormat="1" x14ac:dyDescent="0.3">
      <c r="E169" s="85"/>
      <c r="F169" s="85"/>
      <c r="R169" s="192"/>
      <c r="S169" s="192"/>
      <c r="T169" s="192"/>
      <c r="U169" s="192"/>
      <c r="V169" s="192"/>
      <c r="W169" s="192"/>
    </row>
    <row r="170" spans="5:23" s="32" customFormat="1" x14ac:dyDescent="0.3">
      <c r="E170" s="85"/>
      <c r="F170" s="85"/>
      <c r="R170" s="192"/>
      <c r="S170" s="192"/>
      <c r="T170" s="192"/>
      <c r="U170" s="192"/>
      <c r="V170" s="192"/>
      <c r="W170" s="192"/>
    </row>
    <row r="171" spans="5:23" s="32" customFormat="1" x14ac:dyDescent="0.3">
      <c r="E171" s="85"/>
      <c r="F171" s="85"/>
      <c r="R171" s="192"/>
      <c r="S171" s="192"/>
      <c r="T171" s="192"/>
      <c r="U171" s="192"/>
      <c r="V171" s="192"/>
      <c r="W171" s="192"/>
    </row>
    <row r="172" spans="5:23" s="32" customFormat="1" x14ac:dyDescent="0.3">
      <c r="E172" s="85"/>
      <c r="F172" s="85"/>
      <c r="R172" s="192"/>
      <c r="S172" s="192"/>
      <c r="T172" s="192"/>
      <c r="U172" s="192"/>
      <c r="V172" s="192"/>
      <c r="W172" s="192"/>
    </row>
    <row r="173" spans="5:23" s="32" customFormat="1" x14ac:dyDescent="0.3">
      <c r="E173" s="85"/>
      <c r="F173" s="85"/>
      <c r="R173" s="192"/>
      <c r="S173" s="192"/>
      <c r="T173" s="192"/>
      <c r="U173" s="192"/>
      <c r="V173" s="192"/>
      <c r="W173" s="192"/>
    </row>
    <row r="174" spans="5:23" s="32" customFormat="1" x14ac:dyDescent="0.3">
      <c r="E174" s="85"/>
      <c r="F174" s="85"/>
      <c r="R174" s="192"/>
      <c r="S174" s="192"/>
      <c r="T174" s="192"/>
      <c r="U174" s="192"/>
      <c r="V174" s="192"/>
      <c r="W174" s="192"/>
    </row>
    <row r="175" spans="5:23" s="32" customFormat="1" x14ac:dyDescent="0.3">
      <c r="E175" s="85"/>
      <c r="F175" s="85"/>
      <c r="R175" s="192"/>
      <c r="S175" s="192"/>
      <c r="T175" s="192"/>
      <c r="U175" s="192"/>
      <c r="V175" s="192"/>
      <c r="W175" s="192"/>
    </row>
    <row r="176" spans="5:23" s="32" customFormat="1" x14ac:dyDescent="0.3">
      <c r="E176" s="85"/>
      <c r="F176" s="85"/>
      <c r="R176" s="192"/>
      <c r="S176" s="192"/>
      <c r="T176" s="192"/>
      <c r="U176" s="192"/>
      <c r="V176" s="192"/>
      <c r="W176" s="192"/>
    </row>
    <row r="177" spans="5:23" s="32" customFormat="1" x14ac:dyDescent="0.3">
      <c r="E177" s="85"/>
      <c r="F177" s="85"/>
      <c r="R177" s="192"/>
      <c r="S177" s="192"/>
      <c r="T177" s="192"/>
      <c r="U177" s="192"/>
      <c r="V177" s="192"/>
      <c r="W177" s="192"/>
    </row>
    <row r="178" spans="5:23" s="32" customFormat="1" x14ac:dyDescent="0.3">
      <c r="E178" s="85"/>
      <c r="F178" s="85"/>
      <c r="R178" s="192"/>
      <c r="S178" s="192"/>
      <c r="T178" s="192"/>
      <c r="U178" s="192"/>
      <c r="V178" s="192"/>
      <c r="W178" s="192"/>
    </row>
    <row r="179" spans="5:23" s="32" customFormat="1" x14ac:dyDescent="0.3">
      <c r="E179" s="85"/>
      <c r="F179" s="85"/>
      <c r="R179" s="192"/>
      <c r="S179" s="192"/>
      <c r="T179" s="192"/>
      <c r="U179" s="192"/>
      <c r="V179" s="192"/>
      <c r="W179" s="192"/>
    </row>
    <row r="180" spans="5:23" s="32" customFormat="1" x14ac:dyDescent="0.3">
      <c r="E180" s="85"/>
      <c r="F180" s="85"/>
      <c r="R180" s="192"/>
      <c r="S180" s="192"/>
      <c r="T180" s="192"/>
      <c r="U180" s="192"/>
      <c r="V180" s="192"/>
      <c r="W180" s="192"/>
    </row>
    <row r="181" spans="5:23" s="32" customFormat="1" x14ac:dyDescent="0.3">
      <c r="E181" s="85"/>
      <c r="F181" s="85"/>
      <c r="R181" s="192"/>
      <c r="S181" s="192"/>
      <c r="T181" s="192"/>
      <c r="U181" s="192"/>
      <c r="V181" s="192"/>
      <c r="W181" s="192"/>
    </row>
    <row r="182" spans="5:23" s="32" customFormat="1" x14ac:dyDescent="0.3">
      <c r="E182" s="85"/>
      <c r="F182" s="85"/>
      <c r="R182" s="192"/>
      <c r="S182" s="192"/>
      <c r="T182" s="192"/>
      <c r="U182" s="192"/>
      <c r="V182" s="192"/>
      <c r="W182" s="192"/>
    </row>
    <row r="183" spans="5:23" s="32" customFormat="1" x14ac:dyDescent="0.3">
      <c r="E183" s="85"/>
      <c r="F183" s="85"/>
      <c r="R183" s="192"/>
      <c r="S183" s="192"/>
      <c r="T183" s="192"/>
      <c r="U183" s="192"/>
      <c r="V183" s="192"/>
      <c r="W183" s="192"/>
    </row>
    <row r="184" spans="5:23" s="32" customFormat="1" x14ac:dyDescent="0.3">
      <c r="E184" s="85"/>
      <c r="F184" s="85"/>
      <c r="R184" s="192"/>
      <c r="S184" s="192"/>
      <c r="T184" s="192"/>
      <c r="U184" s="192"/>
      <c r="V184" s="192"/>
      <c r="W184" s="192"/>
    </row>
    <row r="185" spans="5:23" s="32" customFormat="1" x14ac:dyDescent="0.3">
      <c r="E185" s="85"/>
      <c r="F185" s="85"/>
      <c r="R185" s="192"/>
      <c r="S185" s="192"/>
      <c r="T185" s="192"/>
      <c r="U185" s="192"/>
      <c r="V185" s="192"/>
      <c r="W185" s="192"/>
    </row>
    <row r="186" spans="5:23" s="32" customFormat="1" x14ac:dyDescent="0.3">
      <c r="E186" s="85"/>
      <c r="F186" s="85"/>
      <c r="R186" s="192"/>
      <c r="S186" s="192"/>
      <c r="T186" s="192"/>
      <c r="U186" s="192"/>
      <c r="V186" s="192"/>
      <c r="W186" s="192"/>
    </row>
    <row r="187" spans="5:23" s="32" customFormat="1" x14ac:dyDescent="0.3">
      <c r="E187" s="85"/>
      <c r="F187" s="85"/>
      <c r="R187" s="192"/>
      <c r="S187" s="192"/>
      <c r="T187" s="192"/>
      <c r="U187" s="192"/>
      <c r="V187" s="192"/>
      <c r="W187" s="192"/>
    </row>
    <row r="188" spans="5:23" s="32" customFormat="1" x14ac:dyDescent="0.3">
      <c r="E188" s="85"/>
      <c r="F188" s="85"/>
      <c r="R188" s="192"/>
      <c r="S188" s="192"/>
      <c r="T188" s="192"/>
      <c r="U188" s="192"/>
      <c r="V188" s="192"/>
      <c r="W188" s="192"/>
    </row>
    <row r="189" spans="5:23" s="32" customFormat="1" x14ac:dyDescent="0.3">
      <c r="E189" s="85"/>
      <c r="F189" s="85"/>
      <c r="R189" s="192"/>
      <c r="S189" s="192"/>
      <c r="T189" s="192"/>
      <c r="U189" s="192"/>
      <c r="V189" s="192"/>
      <c r="W189" s="192"/>
    </row>
    <row r="190" spans="5:23" s="32" customFormat="1" x14ac:dyDescent="0.3">
      <c r="E190" s="85"/>
      <c r="F190" s="85"/>
      <c r="R190" s="192"/>
      <c r="S190" s="192"/>
      <c r="T190" s="192"/>
      <c r="U190" s="192"/>
      <c r="V190" s="192"/>
      <c r="W190" s="192"/>
    </row>
    <row r="191" spans="5:23" s="32" customFormat="1" x14ac:dyDescent="0.3">
      <c r="E191" s="85"/>
      <c r="F191" s="85"/>
      <c r="R191" s="192"/>
      <c r="S191" s="192"/>
      <c r="T191" s="192"/>
      <c r="U191" s="192"/>
      <c r="V191" s="192"/>
      <c r="W191" s="192"/>
    </row>
    <row r="192" spans="5:23" s="32" customFormat="1" x14ac:dyDescent="0.3">
      <c r="E192" s="85"/>
      <c r="F192" s="85"/>
      <c r="R192" s="192"/>
      <c r="S192" s="192"/>
      <c r="T192" s="192"/>
      <c r="U192" s="192"/>
      <c r="V192" s="192"/>
      <c r="W192" s="192"/>
    </row>
    <row r="193" spans="5:23" s="32" customFormat="1" x14ac:dyDescent="0.3">
      <c r="E193" s="85"/>
      <c r="F193" s="85"/>
      <c r="R193" s="192"/>
      <c r="S193" s="192"/>
      <c r="T193" s="192"/>
      <c r="U193" s="192"/>
      <c r="V193" s="192"/>
      <c r="W193" s="192"/>
    </row>
    <row r="194" spans="5:23" s="32" customFormat="1" x14ac:dyDescent="0.3">
      <c r="E194" s="85"/>
      <c r="F194" s="85"/>
      <c r="R194" s="192"/>
      <c r="S194" s="192"/>
      <c r="T194" s="192"/>
      <c r="U194" s="192"/>
      <c r="V194" s="192"/>
      <c r="W194" s="192"/>
    </row>
    <row r="195" spans="5:23" s="32" customFormat="1" x14ac:dyDescent="0.3">
      <c r="E195" s="85"/>
      <c r="F195" s="85"/>
      <c r="R195" s="192"/>
      <c r="S195" s="192"/>
      <c r="T195" s="192"/>
      <c r="U195" s="192"/>
      <c r="V195" s="192"/>
      <c r="W195" s="192"/>
    </row>
    <row r="196" spans="5:23" s="32" customFormat="1" x14ac:dyDescent="0.3">
      <c r="E196" s="85"/>
      <c r="F196" s="85"/>
      <c r="R196" s="192"/>
      <c r="S196" s="192"/>
      <c r="T196" s="192"/>
      <c r="U196" s="192"/>
      <c r="V196" s="192"/>
      <c r="W196" s="192"/>
    </row>
    <row r="197" spans="5:23" s="32" customFormat="1" x14ac:dyDescent="0.3">
      <c r="E197" s="85"/>
      <c r="F197" s="85"/>
      <c r="R197" s="192"/>
      <c r="S197" s="192"/>
      <c r="T197" s="192"/>
      <c r="U197" s="192"/>
      <c r="V197" s="192"/>
      <c r="W197" s="192"/>
    </row>
    <row r="198" spans="5:23" s="32" customFormat="1" x14ac:dyDescent="0.3">
      <c r="E198" s="85"/>
      <c r="F198" s="85"/>
      <c r="R198" s="192"/>
      <c r="S198" s="192"/>
      <c r="T198" s="192"/>
      <c r="U198" s="192"/>
      <c r="V198" s="192"/>
      <c r="W198" s="192"/>
    </row>
    <row r="199" spans="5:23" s="32" customFormat="1" x14ac:dyDescent="0.3">
      <c r="E199" s="85"/>
      <c r="F199" s="85"/>
      <c r="R199" s="192"/>
      <c r="S199" s="192"/>
      <c r="T199" s="192"/>
      <c r="U199" s="192"/>
      <c r="V199" s="192"/>
      <c r="W199" s="192"/>
    </row>
    <row r="200" spans="5:23" s="32" customFormat="1" x14ac:dyDescent="0.3">
      <c r="E200" s="85"/>
      <c r="F200" s="85"/>
      <c r="R200" s="192"/>
      <c r="S200" s="192"/>
      <c r="T200" s="192"/>
      <c r="U200" s="192"/>
      <c r="V200" s="192"/>
      <c r="W200" s="192"/>
    </row>
    <row r="201" spans="5:23" s="32" customFormat="1" x14ac:dyDescent="0.3">
      <c r="E201" s="85"/>
      <c r="F201" s="85"/>
      <c r="R201" s="192"/>
      <c r="S201" s="192"/>
      <c r="T201" s="192"/>
      <c r="U201" s="192"/>
      <c r="V201" s="192"/>
      <c r="W201" s="192"/>
    </row>
    <row r="202" spans="5:23" s="32" customFormat="1" x14ac:dyDescent="0.3">
      <c r="E202" s="85"/>
      <c r="F202" s="85"/>
      <c r="R202" s="192"/>
      <c r="S202" s="192"/>
      <c r="T202" s="192"/>
      <c r="U202" s="192"/>
      <c r="V202" s="192"/>
      <c r="W202" s="192"/>
    </row>
    <row r="203" spans="5:23" s="32" customFormat="1" x14ac:dyDescent="0.3">
      <c r="E203" s="85"/>
      <c r="F203" s="85"/>
      <c r="R203" s="192"/>
      <c r="S203" s="192"/>
      <c r="T203" s="192"/>
      <c r="U203" s="192"/>
      <c r="V203" s="192"/>
      <c r="W203" s="192"/>
    </row>
    <row r="204" spans="5:23" s="32" customFormat="1" x14ac:dyDescent="0.3">
      <c r="E204" s="85"/>
      <c r="F204" s="85"/>
      <c r="R204" s="192"/>
      <c r="S204" s="192"/>
      <c r="T204" s="192"/>
      <c r="U204" s="192"/>
      <c r="V204" s="192"/>
      <c r="W204" s="192"/>
    </row>
    <row r="205" spans="5:23" s="32" customFormat="1" x14ac:dyDescent="0.3">
      <c r="E205" s="85"/>
      <c r="F205" s="85"/>
      <c r="R205" s="192"/>
      <c r="S205" s="192"/>
      <c r="T205" s="192"/>
      <c r="U205" s="192"/>
      <c r="V205" s="192"/>
      <c r="W205" s="192"/>
    </row>
    <row r="206" spans="5:23" s="32" customFormat="1" x14ac:dyDescent="0.3">
      <c r="E206" s="85"/>
      <c r="F206" s="85"/>
      <c r="R206" s="192"/>
      <c r="S206" s="192"/>
      <c r="T206" s="192"/>
      <c r="U206" s="192"/>
      <c r="V206" s="192"/>
      <c r="W206" s="192"/>
    </row>
    <row r="207" spans="5:23" s="32" customFormat="1" x14ac:dyDescent="0.3">
      <c r="E207" s="85"/>
      <c r="F207" s="85"/>
      <c r="R207" s="192"/>
      <c r="S207" s="192"/>
      <c r="T207" s="192"/>
      <c r="U207" s="192"/>
      <c r="V207" s="192"/>
      <c r="W207" s="192"/>
    </row>
    <row r="208" spans="5:23" s="32" customFormat="1" x14ac:dyDescent="0.3">
      <c r="E208" s="85"/>
      <c r="F208" s="85"/>
      <c r="R208" s="192"/>
      <c r="S208" s="192"/>
      <c r="T208" s="192"/>
      <c r="U208" s="192"/>
      <c r="V208" s="192"/>
      <c r="W208" s="192"/>
    </row>
    <row r="209" spans="5:23" s="32" customFormat="1" x14ac:dyDescent="0.3">
      <c r="E209" s="85"/>
      <c r="F209" s="85"/>
      <c r="R209" s="192"/>
      <c r="S209" s="192"/>
      <c r="T209" s="192"/>
      <c r="U209" s="192"/>
      <c r="V209" s="192"/>
      <c r="W209" s="192"/>
    </row>
    <row r="210" spans="5:23" s="32" customFormat="1" x14ac:dyDescent="0.3">
      <c r="E210" s="85"/>
      <c r="F210" s="85"/>
      <c r="R210" s="192"/>
      <c r="S210" s="192"/>
      <c r="T210" s="192"/>
      <c r="U210" s="192"/>
      <c r="V210" s="192"/>
      <c r="W210" s="192"/>
    </row>
    <row r="211" spans="5:23" s="32" customFormat="1" x14ac:dyDescent="0.3">
      <c r="E211" s="85"/>
      <c r="F211" s="85"/>
      <c r="R211" s="192"/>
      <c r="S211" s="192"/>
      <c r="T211" s="192"/>
      <c r="U211" s="192"/>
      <c r="V211" s="192"/>
      <c r="W211" s="192"/>
    </row>
    <row r="212" spans="5:23" s="32" customFormat="1" x14ac:dyDescent="0.3">
      <c r="E212" s="85"/>
      <c r="F212" s="85"/>
      <c r="R212" s="192"/>
      <c r="S212" s="192"/>
      <c r="T212" s="192"/>
      <c r="U212" s="192"/>
      <c r="V212" s="192"/>
      <c r="W212" s="192"/>
    </row>
    <row r="213" spans="5:23" s="32" customFormat="1" x14ac:dyDescent="0.3">
      <c r="E213" s="85"/>
      <c r="F213" s="85"/>
      <c r="R213" s="192"/>
      <c r="S213" s="192"/>
      <c r="T213" s="192"/>
      <c r="U213" s="192"/>
      <c r="V213" s="192"/>
      <c r="W213" s="192"/>
    </row>
    <row r="214" spans="5:23" s="32" customFormat="1" x14ac:dyDescent="0.3">
      <c r="E214" s="85"/>
      <c r="F214" s="85"/>
      <c r="R214" s="192"/>
      <c r="S214" s="192"/>
      <c r="T214" s="192"/>
      <c r="U214" s="192"/>
      <c r="V214" s="192"/>
      <c r="W214" s="192"/>
    </row>
    <row r="215" spans="5:23" s="32" customFormat="1" x14ac:dyDescent="0.3">
      <c r="E215" s="85"/>
      <c r="F215" s="85"/>
      <c r="R215" s="192"/>
      <c r="S215" s="192"/>
      <c r="T215" s="192"/>
      <c r="U215" s="192"/>
      <c r="V215" s="192"/>
      <c r="W215" s="192"/>
    </row>
    <row r="216" spans="5:23" s="32" customFormat="1" x14ac:dyDescent="0.3">
      <c r="E216" s="85"/>
      <c r="F216" s="85"/>
      <c r="R216" s="192"/>
      <c r="S216" s="192"/>
      <c r="T216" s="192"/>
      <c r="U216" s="192"/>
      <c r="V216" s="192"/>
      <c r="W216" s="192"/>
    </row>
    <row r="217" spans="5:23" s="32" customFormat="1" x14ac:dyDescent="0.3">
      <c r="E217" s="85"/>
      <c r="F217" s="85"/>
      <c r="R217" s="192"/>
      <c r="S217" s="192"/>
      <c r="T217" s="192"/>
      <c r="U217" s="192"/>
      <c r="V217" s="192"/>
      <c r="W217" s="192"/>
    </row>
    <row r="218" spans="5:23" s="32" customFormat="1" x14ac:dyDescent="0.3">
      <c r="E218" s="85"/>
      <c r="F218" s="85"/>
      <c r="R218" s="192"/>
      <c r="S218" s="192"/>
      <c r="T218" s="192"/>
      <c r="U218" s="192"/>
      <c r="V218" s="192"/>
      <c r="W218" s="192"/>
    </row>
    <row r="219" spans="5:23" s="32" customFormat="1" x14ac:dyDescent="0.3">
      <c r="E219" s="85"/>
      <c r="F219" s="85"/>
      <c r="R219" s="192"/>
      <c r="S219" s="192"/>
      <c r="T219" s="192"/>
      <c r="U219" s="192"/>
      <c r="V219" s="192"/>
      <c r="W219" s="192"/>
    </row>
    <row r="220" spans="5:23" s="32" customFormat="1" x14ac:dyDescent="0.3">
      <c r="E220" s="85"/>
      <c r="F220" s="85"/>
      <c r="R220" s="192"/>
      <c r="S220" s="192"/>
      <c r="T220" s="192"/>
      <c r="U220" s="192"/>
      <c r="V220" s="192"/>
      <c r="W220" s="192"/>
    </row>
    <row r="221" spans="5:23" s="32" customFormat="1" x14ac:dyDescent="0.3">
      <c r="E221" s="85"/>
      <c r="F221" s="85"/>
      <c r="R221" s="192"/>
      <c r="S221" s="192"/>
      <c r="T221" s="192"/>
      <c r="U221" s="192"/>
      <c r="V221" s="192"/>
      <c r="W221" s="192"/>
    </row>
    <row r="222" spans="5:23" s="32" customFormat="1" x14ac:dyDescent="0.3">
      <c r="E222" s="85"/>
      <c r="F222" s="85"/>
      <c r="R222" s="192"/>
      <c r="S222" s="192"/>
      <c r="T222" s="192"/>
      <c r="U222" s="192"/>
      <c r="V222" s="192"/>
      <c r="W222" s="192"/>
    </row>
    <row r="223" spans="5:23" s="32" customFormat="1" x14ac:dyDescent="0.3">
      <c r="E223" s="85"/>
      <c r="F223" s="85"/>
      <c r="R223" s="192"/>
      <c r="S223" s="192"/>
      <c r="T223" s="192"/>
      <c r="U223" s="192"/>
      <c r="V223" s="192"/>
      <c r="W223" s="192"/>
    </row>
    <row r="224" spans="5:23" s="32" customFormat="1" x14ac:dyDescent="0.3">
      <c r="E224" s="85"/>
      <c r="F224" s="85"/>
      <c r="R224" s="192"/>
      <c r="S224" s="192"/>
      <c r="T224" s="192"/>
      <c r="U224" s="192"/>
      <c r="V224" s="192"/>
      <c r="W224" s="192"/>
    </row>
  </sheetData>
  <sheetProtection algorithmName="SHA-512" hashValue="FtAH13GlRPlZPUjezFxbO4+7jRa+EcuGV8PANd6r1WsAFc9s9mgZONU07UfLWebrXAxQ1QtAP2iZmRCbsWbVhg==" saltValue="Gk+KQ8MGHzz7Hv5dozMnNw==" spinCount="100000" sheet="1" objects="1" scenarios="1"/>
  <phoneticPr fontId="15" type="noConversion"/>
  <conditionalFormatting sqref="K10:L149">
    <cfRule type="expression" dxfId="65" priority="19">
      <formula>IF($J10&gt;0,1,0)</formula>
    </cfRule>
  </conditionalFormatting>
  <conditionalFormatting sqref="P10:Q149">
    <cfRule type="expression" dxfId="61" priority="42">
      <formula>IF($K10="no",1,0)</formula>
    </cfRule>
  </conditionalFormatting>
  <conditionalFormatting sqref="S10:S149">
    <cfRule type="expression" dxfId="59" priority="32">
      <formula>IF($R10="yes",1,0)</formula>
    </cfRule>
  </conditionalFormatting>
  <conditionalFormatting sqref="X10:X149">
    <cfRule type="expression" dxfId="56" priority="28">
      <formula>IF($K10="no",1,0)</formula>
    </cfRule>
    <cfRule type="expression" dxfId="55" priority="34">
      <formula>IF($S10="yes",1,0)</formula>
    </cfRule>
  </conditionalFormatting>
  <conditionalFormatting sqref="Y10:Y149">
    <cfRule type="expression" dxfId="53" priority="76">
      <formula>IF($X10="Yes",1,0)</formula>
    </cfRule>
  </conditionalFormatting>
  <conditionalFormatting sqref="Z10:AA149">
    <cfRule type="expression" dxfId="51" priority="24">
      <formula>IF($S10="yes",1,0)</formula>
    </cfRule>
    <cfRule type="expression" dxfId="50" priority="25">
      <formula>IF($K10="no",1,0)</formula>
    </cfRule>
  </conditionalFormatting>
  <dataValidations count="9">
    <dataValidation operator="lessThan" allowBlank="1" showInputMessage="1" showErrorMessage="1" sqref="I10:I149 E10:G149" xr:uid="{AF384ACA-2663-0644-87CA-11F871FF337C}"/>
    <dataValidation type="whole" allowBlank="1" showInputMessage="1" showErrorMessage="1" sqref="Y10:Y149" xr:uid="{25967E70-8FEA-0040-A6FD-EDE9C62E5945}">
      <formula1>0</formula1>
      <formula2>2000</formula2>
    </dataValidation>
    <dataValidation type="list" allowBlank="1" showInputMessage="1" showErrorMessage="1" sqref="R10:S149" xr:uid="{9AAF8168-5165-4BB4-B5D5-F2F662F12B25}">
      <formula1>"Yes, No"</formula1>
    </dataValidation>
    <dataValidation type="list" allowBlank="1" showInputMessage="1" showErrorMessage="1" sqref="X10:X149 K10:K149" xr:uid="{38FD9778-FBA0-4EC1-BE5F-3A347F5BCD4E}">
      <formula1>"No, Yes"</formula1>
    </dataValidation>
    <dataValidation type="decimal" allowBlank="1" showInputMessage="1" showErrorMessage="1" sqref="V10:W149 AA10:AA149" xr:uid="{ADE6344E-1557-45C3-B24A-CF511110F97C}">
      <formula1>0</formula1>
      <formula2>90</formula2>
    </dataValidation>
    <dataValidation type="list" operator="lessThan" allowBlank="1" showInputMessage="1" showErrorMessage="1" sqref="H10:H149" xr:uid="{FB9842D5-9DFE-4BFF-BE0A-835CCA9F5AE9}">
      <formula1>"3,6,9,12"</formula1>
    </dataValidation>
    <dataValidation type="whole" allowBlank="1" showInputMessage="1" showErrorMessage="1" sqref="Z10:Z149" xr:uid="{08BCC8A9-C3B2-424E-BDD0-9601F7E797AB}">
      <formula1>0</formula1>
      <formula2>800</formula2>
    </dataValidation>
    <dataValidation type="list" allowBlank="1" showInputMessage="1" showErrorMessage="1" sqref="D6" xr:uid="{E679EDA4-95CD-4706-90E8-4747068C11B2}">
      <formula1>"Yes,No"</formula1>
    </dataValidation>
    <dataValidation type="decimal" allowBlank="1" showInputMessage="1" showErrorMessage="1" sqref="D10:D149" xr:uid="{DE61614B-35AE-4EF2-9063-5D3AAA133AC0}">
      <formula1>0</formula1>
      <formula2>500</formula2>
    </dataValidation>
  </dataValidations>
  <pageMargins left="0.23622047244094491" right="0.23622047244094491" top="0.74803149606299213" bottom="0.74803149606299213" header="0.31496062992125984" footer="0.31496062992125984"/>
  <pageSetup paperSize="9" scale="65"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48" id="{4956B81E-0E69-4EAA-B9FD-7A68BDFC8BE4}">
            <xm:f>IF(OR(RESULTS!$H$3="yes",RESULTS!$H$4="yes"),1,0)</xm:f>
            <x14:dxf>
              <font>
                <color rgb="FFFF0000"/>
              </font>
            </x14:dxf>
          </x14:cfRule>
          <xm:sqref>B3:B4</xm:sqref>
        </x14:conditionalFormatting>
        <x14:conditionalFormatting xmlns:xm="http://schemas.microsoft.com/office/excel/2006/main">
          <x14:cfRule type="expression" priority="20" id="{F3F0667A-BECB-46BB-B172-2CC903455A6F}">
            <xm:f>IF(Calculations!$B4=1,1,0)</xm:f>
            <x14:dxf>
              <fill>
                <patternFill>
                  <bgColor theme="7" tint="0.79998168889431442"/>
                </patternFill>
              </fill>
            </x14:dxf>
          </x14:cfRule>
          <xm:sqref>C10:H149 J10:J149</xm:sqref>
        </x14:conditionalFormatting>
        <x14:conditionalFormatting xmlns:xm="http://schemas.microsoft.com/office/excel/2006/main">
          <x14:cfRule type="cellIs" priority="12" operator="equal" id="{CB79EA76-F596-4796-AA58-F08B02F803F2}">
            <xm:f>Parameters!$I$4</xm:f>
            <x14:dxf>
              <font>
                <color auto="1"/>
              </font>
            </x14:dxf>
          </x14:cfRule>
          <x14:cfRule type="cellIs" priority="13" operator="equal" id="{B6381200-E2C9-4B14-9327-2E6B6F04FC80}">
            <xm:f>Parameters!$I$5</xm:f>
            <x14:dxf>
              <font>
                <color auto="1"/>
              </font>
            </x14:dxf>
          </x14:cfRule>
          <x14:cfRule type="cellIs" priority="14" operator="equal" id="{D6F17279-E55B-47A4-94E2-C939342BBFB8}">
            <xm:f>Parameters!$I$6</xm:f>
            <x14:dxf>
              <font>
                <color auto="1"/>
              </font>
            </x14:dxf>
          </x14:cfRule>
          <x14:cfRule type="cellIs" priority="15" operator="equal" id="{ABE6DBDD-A3BB-4BD7-B810-481138780E81}">
            <xm:f>Parameters!$I$7</xm:f>
            <x14:dxf>
              <font>
                <color auto="1"/>
              </font>
            </x14:dxf>
          </x14:cfRule>
          <xm:sqref>I10:I149</xm:sqref>
        </x14:conditionalFormatting>
        <x14:conditionalFormatting xmlns:xm="http://schemas.microsoft.com/office/excel/2006/main">
          <x14:cfRule type="expression" priority="17" id="{361A5B3C-5C83-4E0F-A13B-398F5B0FDBB4}">
            <xm:f>IF(OR(J10=Parameters!$K$4,J10=Parameters!$K$11),1,0)</xm:f>
            <x14:dxf>
              <fill>
                <patternFill>
                  <bgColor theme="0" tint="-0.14996795556505021"/>
                </patternFill>
              </fill>
            </x14:dxf>
          </x14:cfRule>
          <xm:sqref>K10:K149</xm:sqref>
        </x14:conditionalFormatting>
        <x14:conditionalFormatting xmlns:xm="http://schemas.microsoft.com/office/excel/2006/main">
          <x14:cfRule type="expression" priority="64" id="{7E3DAC30-8454-43A3-A3E4-A20864105602}">
            <xm:f>IF($L10=Parameters!$O$4,1,0)</xm:f>
            <x14:dxf>
              <fill>
                <patternFill>
                  <bgColor theme="7" tint="0.79998168889431442"/>
                </patternFill>
              </fill>
            </x14:dxf>
          </x14:cfRule>
          <xm:sqref>M10:N149</xm:sqref>
        </x14:conditionalFormatting>
        <x14:conditionalFormatting xmlns:xm="http://schemas.microsoft.com/office/excel/2006/main">
          <x14:cfRule type="expression" priority="72" id="{7E3DAC30-8454-43A3-A3E4-A20864105602}">
            <xm:f>IF($L10=Parameters!$O$5,1,0)</xm:f>
            <x14:dxf>
              <fill>
                <patternFill>
                  <bgColor theme="7" tint="0.79998168889431442"/>
                </patternFill>
              </fill>
            </x14:dxf>
          </x14:cfRule>
          <xm:sqref>O10:O149</xm:sqref>
        </x14:conditionalFormatting>
        <x14:conditionalFormatting xmlns:xm="http://schemas.microsoft.com/office/excel/2006/main">
          <x14:cfRule type="expression" priority="21" id="{AA9CB380-81EF-4818-BF25-D5A1BA4CF58F}">
            <xm:f>IF(AND($K10="yes",Calculations!$B4=1),1,0)</xm:f>
            <x14:dxf>
              <fill>
                <patternFill>
                  <bgColor theme="7" tint="0.79998168889431442"/>
                </patternFill>
              </fill>
            </x14:dxf>
          </x14:cfRule>
          <xm:sqref>P10:Q149</xm:sqref>
        </x14:conditionalFormatting>
        <x14:conditionalFormatting xmlns:xm="http://schemas.microsoft.com/office/excel/2006/main">
          <x14:cfRule type="expression" priority="77" id="{7279236D-9C24-448E-B7B3-4D87C8FF0259}">
            <xm:f>IF(AND($K10="yes",OR($B10=Parameters!$D$17,$B10=Parameters!$D$18,$B10=Parameters!$D$19,$B10=Parameters!$D$20,$B10=Parameters!$D$21,$B10=Parameters!$D$22,$B10=Parameters!$D$23,$B10=Parameters!$D$24)),1,0)</xm:f>
            <x14:dxf>
              <fill>
                <patternFill>
                  <bgColor theme="7" tint="0.79998168889431442"/>
                </patternFill>
              </fill>
            </x14:dxf>
          </x14:cfRule>
          <xm:sqref>R10:R149</xm:sqref>
        </x14:conditionalFormatting>
        <x14:conditionalFormatting xmlns:xm="http://schemas.microsoft.com/office/excel/2006/main">
          <x14:cfRule type="expression" priority="30" id="{AF09D718-AED8-44B3-A74A-69864DF8B243}">
            <xm:f>IF(AND($S10="yes",OR($J10=Parameters!$K$5,$J10=Parameters!$K$6)),1,0)</xm:f>
            <x14:dxf>
              <fill>
                <patternFill>
                  <bgColor theme="7" tint="0.79998168889431442"/>
                </patternFill>
              </fill>
            </x14:dxf>
          </x14:cfRule>
          <xm:sqref>T10:U149</xm:sqref>
        </x14:conditionalFormatting>
        <x14:conditionalFormatting xmlns:xm="http://schemas.microsoft.com/office/excel/2006/main">
          <x14:cfRule type="expression" priority="29" id="{BBB670B9-F335-4F54-9DFD-748285D0BA21}">
            <xm:f>IF(AND($S10="yes",OR($J10=Parameters!$K$8,$J10=Parameters!$K$9,$J10=Parameters!$K$15,$J10=Parameters!$K$16)),1,0)</xm:f>
            <x14:dxf>
              <fill>
                <patternFill>
                  <bgColor theme="7" tint="0.79998168889431442"/>
                </patternFill>
              </fill>
            </x14:dxf>
          </x14:cfRule>
          <xm:sqref>V10:W149</xm:sqref>
        </x14:conditionalFormatting>
        <x14:conditionalFormatting xmlns:xm="http://schemas.microsoft.com/office/excel/2006/main">
          <x14:cfRule type="expression" priority="35" id="{61C9DBC2-C130-44D6-94B6-A1446594B3CA}">
            <xm:f>IF(OR(J10=Parameters!$K$5,J10=Parameters!$K$6),1,0)</xm:f>
            <x14:dxf>
              <fill>
                <patternFill>
                  <bgColor theme="7" tint="0.79998168889431442"/>
                </patternFill>
              </fill>
            </x14:dxf>
          </x14:cfRule>
          <xm:sqref>X10:X149</xm:sqref>
        </x14:conditionalFormatting>
        <x14:conditionalFormatting xmlns:xm="http://schemas.microsoft.com/office/excel/2006/main">
          <x14:cfRule type="expression" priority="45" id="{2423A520-B26C-46F7-8D07-160B3FF11904}">
            <xm:f>IF(OR($J10=Parameters!$K$5,$J10=Parameters!$K$6),1,0)</xm:f>
            <x14:dxf>
              <fill>
                <patternFill>
                  <bgColor theme="7" tint="0.79998168889431442"/>
                </patternFill>
              </fill>
            </x14:dxf>
          </x14:cfRule>
          <xm:sqref>Z10:Z149</xm:sqref>
        </x14:conditionalFormatting>
        <x14:conditionalFormatting xmlns:xm="http://schemas.microsoft.com/office/excel/2006/main">
          <x14:cfRule type="expression" priority="26" id="{6C7A75CB-33BE-40AA-A36C-80EB9FD18ABF}">
            <xm:f>IF(OR($J10=Parameters!$K$8,$J10=Parameters!$K$9,$J10=Parameters!$K$15,$J10=Parameters!$K$16),1,0)</xm:f>
            <x14:dxf>
              <fill>
                <patternFill>
                  <bgColor theme="7" tint="0.79998168889431442"/>
                </patternFill>
              </fill>
            </x14:dxf>
          </x14:cfRule>
          <xm:sqref>AA10:AA149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92B505D2-B69F-B541-AE5C-46EFF3534A2D}">
          <x14:formula1>
            <xm:f>Parameters!$F$4:$F$10</xm:f>
          </x14:formula1>
          <xm:sqref>H30:H65 H86:H149</xm:sqref>
        </x14:dataValidation>
        <x14:dataValidation type="list" allowBlank="1" showInputMessage="1" showErrorMessage="1" xr:uid="{60463A06-064A-44E7-BD09-1959763563A0}">
          <x14:formula1>
            <xm:f>Parameters!$O$4:$O$5</xm:f>
          </x14:formula1>
          <xm:sqref>L10:L149</xm:sqref>
        </x14:dataValidation>
        <x14:dataValidation type="list" allowBlank="1" showInputMessage="1" showErrorMessage="1" xr:uid="{312A9720-24D4-461A-BE27-5A2A64B8FF68}">
          <x14:formula1>
            <xm:f>Parameters!$K$4:$K$16</xm:f>
          </x14:formula1>
          <xm:sqref>J10:J149</xm:sqref>
        </x14:dataValidation>
        <x14:dataValidation type="list" allowBlank="1" showInputMessage="1" showErrorMessage="1" xr:uid="{15906E32-D7F1-4E5F-BA95-E88880847DCE}">
          <x14:formula1>
            <xm:f>Parameters!$D$4:$D$34</xm:f>
          </x14:formula1>
          <xm:sqref>B10:B149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6F58-5942-47F1-B089-197E3F7BF8E6}">
  <sheetPr>
    <tabColor rgb="FF21AF4F"/>
    <pageSetUpPr fitToPage="1"/>
  </sheetPr>
  <dimension ref="A1:AO166"/>
  <sheetViews>
    <sheetView zoomScaleNormal="100" workbookViewId="0"/>
  </sheetViews>
  <sheetFormatPr defaultColWidth="8.77734375" defaultRowHeight="14.4" x14ac:dyDescent="0.3"/>
  <cols>
    <col min="1" max="1" width="2.6640625" customWidth="1"/>
    <col min="2" max="2" width="2" customWidth="1"/>
    <col min="3" max="3" width="36.44140625" customWidth="1"/>
    <col min="4" max="4" width="8.33203125" customWidth="1"/>
    <col min="5" max="5" width="3.33203125" customWidth="1"/>
    <col min="6" max="6" width="8.33203125" customWidth="1"/>
    <col min="7" max="7" width="3.21875" customWidth="1"/>
    <col min="8" max="8" width="8.33203125" customWidth="1"/>
    <col min="9" max="9" width="3.33203125" customWidth="1"/>
    <col min="10" max="10" width="13.88671875" customWidth="1"/>
    <col min="11" max="11" width="4.44140625" customWidth="1"/>
    <col min="12" max="12" width="19" customWidth="1"/>
    <col min="13" max="16" width="8.77734375" style="32"/>
    <col min="17" max="17" width="14" style="32" customWidth="1"/>
    <col min="18" max="41" width="8.77734375" style="32"/>
  </cols>
  <sheetData>
    <row r="1" spans="1:41" ht="18" x14ac:dyDescent="0.35">
      <c r="A1" s="32"/>
      <c r="B1" s="84" t="s">
        <v>229</v>
      </c>
      <c r="C1" s="32"/>
      <c r="D1" s="32"/>
      <c r="E1" s="32"/>
      <c r="F1" s="83"/>
      <c r="G1" s="32"/>
      <c r="H1" s="32"/>
      <c r="I1" s="32"/>
      <c r="J1" s="32"/>
      <c r="K1" s="32"/>
      <c r="L1" s="32"/>
    </row>
    <row r="2" spans="1:41" ht="9" customHeight="1" thickBot="1" x14ac:dyDescent="0.35">
      <c r="A2" s="32"/>
      <c r="B2" s="32"/>
      <c r="C2" s="32"/>
      <c r="D2" s="32"/>
      <c r="E2" s="32"/>
      <c r="F2" s="83"/>
      <c r="G2" s="32"/>
      <c r="H2" s="32"/>
      <c r="I2" s="32"/>
      <c r="J2" s="32"/>
      <c r="K2" s="32"/>
      <c r="L2" s="32"/>
    </row>
    <row r="3" spans="1:41" x14ac:dyDescent="0.3">
      <c r="A3" s="32"/>
      <c r="B3" s="275"/>
      <c r="C3" s="343" t="s">
        <v>230</v>
      </c>
      <c r="D3" s="343"/>
      <c r="E3" s="343"/>
      <c r="F3" s="343"/>
      <c r="G3" s="343"/>
      <c r="H3" s="205"/>
      <c r="I3" s="82" t="str">
        <f>IF(OR(H3="yes",H4="yes"),"! Simplified Method not appropriate.","")</f>
        <v/>
      </c>
      <c r="J3" s="32"/>
      <c r="K3" s="32"/>
      <c r="L3" s="32"/>
    </row>
    <row r="4" spans="1:41" x14ac:dyDescent="0.3">
      <c r="A4" s="32"/>
      <c r="B4" s="276"/>
      <c r="C4" s="344" t="s">
        <v>231</v>
      </c>
      <c r="D4" s="344"/>
      <c r="E4" s="344"/>
      <c r="F4" s="344"/>
      <c r="G4" s="344"/>
      <c r="H4" s="206"/>
      <c r="I4" s="82" t="str">
        <f>IF(OR(H3="yes",H4="yes"),"Use Dynamic Thermal Modelling","")</f>
        <v/>
      </c>
      <c r="J4" s="32"/>
      <c r="K4" s="32"/>
      <c r="L4" s="32"/>
    </row>
    <row r="5" spans="1:41" ht="16.05" customHeight="1" thickBot="1" x14ac:dyDescent="0.35">
      <c r="A5" s="32"/>
      <c r="B5" s="277"/>
      <c r="C5" s="345" t="s">
        <v>382</v>
      </c>
      <c r="D5" s="345"/>
      <c r="E5" s="345"/>
      <c r="F5" s="345"/>
      <c r="G5" s="345"/>
      <c r="H5" s="207"/>
      <c r="I5" s="82" t="str">
        <f>IF(OR(H3="yes",H4="yes"),"(TM59) instead.","")</f>
        <v/>
      </c>
      <c r="J5" s="32"/>
      <c r="K5" s="32"/>
      <c r="L5" s="32"/>
    </row>
    <row r="6" spans="1:41" ht="15" thickBot="1" x14ac:dyDescent="0.35">
      <c r="A6" s="32"/>
      <c r="B6" s="83"/>
      <c r="C6" s="32"/>
      <c r="D6" s="32"/>
      <c r="E6" s="32"/>
      <c r="F6" s="32"/>
      <c r="G6" s="32"/>
      <c r="H6" s="32"/>
      <c r="I6" s="32"/>
      <c r="J6" s="32"/>
      <c r="K6" s="32"/>
      <c r="L6" s="32"/>
    </row>
    <row r="7" spans="1:41" s="283" customFormat="1" thickBot="1" x14ac:dyDescent="0.35">
      <c r="A7" s="278"/>
      <c r="B7" s="279"/>
      <c r="C7" s="280" t="s">
        <v>401</v>
      </c>
      <c r="D7" s="281" t="str">
        <f>'Cover page'!D3</f>
        <v>FHH-SM-V2a</v>
      </c>
      <c r="E7" s="281"/>
      <c r="F7" s="281"/>
      <c r="G7" s="281"/>
      <c r="H7" s="281"/>
      <c r="I7" s="281"/>
      <c r="J7" s="281"/>
      <c r="K7" s="282"/>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row>
    <row r="8" spans="1:41" ht="16.5" customHeight="1" x14ac:dyDescent="0.3">
      <c r="A8" s="32"/>
      <c r="B8" s="27" t="s">
        <v>223</v>
      </c>
      <c r="C8" s="28" t="s">
        <v>224</v>
      </c>
      <c r="D8" s="29"/>
      <c r="E8" s="29"/>
      <c r="F8" s="29"/>
      <c r="G8" s="29"/>
      <c r="H8" s="57"/>
      <c r="I8" s="29"/>
      <c r="J8" s="29"/>
      <c r="K8" s="30"/>
      <c r="L8" s="32"/>
    </row>
    <row r="9" spans="1:41" x14ac:dyDescent="0.3">
      <c r="A9" s="32"/>
      <c r="B9" s="31"/>
      <c r="C9" s="32" t="s">
        <v>13</v>
      </c>
      <c r="D9" s="341"/>
      <c r="E9" s="341"/>
      <c r="F9" s="341"/>
      <c r="G9" s="341"/>
      <c r="H9" s="341"/>
      <c r="I9" s="341"/>
      <c r="J9" s="341"/>
      <c r="K9" s="342"/>
      <c r="L9" s="32"/>
    </row>
    <row r="10" spans="1:41" x14ac:dyDescent="0.3">
      <c r="A10" s="32"/>
      <c r="B10" s="31"/>
      <c r="C10" s="32" t="s">
        <v>66</v>
      </c>
      <c r="D10" s="341"/>
      <c r="E10" s="341"/>
      <c r="F10" s="341"/>
      <c r="G10" s="341"/>
      <c r="H10" s="341"/>
      <c r="I10" s="341"/>
      <c r="J10" s="341"/>
      <c r="K10" s="342"/>
      <c r="L10" s="32"/>
    </row>
    <row r="11" spans="1:41" x14ac:dyDescent="0.3">
      <c r="A11" s="32"/>
      <c r="B11" s="31"/>
      <c r="C11" s="32" t="s">
        <v>275</v>
      </c>
      <c r="D11" s="341"/>
      <c r="E11" s="341"/>
      <c r="F11" s="341"/>
      <c r="G11" s="341"/>
      <c r="H11" s="341"/>
      <c r="I11" s="341"/>
      <c r="J11" s="341"/>
      <c r="K11" s="342"/>
      <c r="L11" s="32"/>
    </row>
    <row r="12" spans="1:41" ht="15" customHeight="1" thickBot="1" x14ac:dyDescent="0.35">
      <c r="A12" s="32"/>
      <c r="B12" s="31"/>
      <c r="C12" s="32" t="s">
        <v>225</v>
      </c>
      <c r="D12" s="341"/>
      <c r="E12" s="341"/>
      <c r="F12" s="341"/>
      <c r="G12" s="341"/>
      <c r="H12" s="341"/>
      <c r="I12" s="341"/>
      <c r="J12" s="341"/>
      <c r="K12" s="342"/>
      <c r="L12" s="32"/>
    </row>
    <row r="13" spans="1:41" x14ac:dyDescent="0.3">
      <c r="A13" s="32"/>
      <c r="B13" s="27" t="s">
        <v>126</v>
      </c>
      <c r="C13" s="28" t="s">
        <v>122</v>
      </c>
      <c r="D13" s="29"/>
      <c r="E13" s="29"/>
      <c r="F13" s="29"/>
      <c r="G13" s="29"/>
      <c r="H13" s="57"/>
      <c r="I13" s="29"/>
      <c r="J13" s="29"/>
      <c r="K13" s="30"/>
      <c r="L13" s="32"/>
    </row>
    <row r="14" spans="1:41" ht="14.4" customHeight="1" x14ac:dyDescent="0.3">
      <c r="A14" s="32"/>
      <c r="B14" s="31"/>
      <c r="C14" s="32" t="s">
        <v>123</v>
      </c>
      <c r="D14" s="372"/>
      <c r="E14" s="372"/>
      <c r="F14" s="372"/>
      <c r="G14" s="32"/>
      <c r="H14" s="319"/>
      <c r="I14" s="319"/>
      <c r="J14" s="319"/>
      <c r="K14" s="320"/>
      <c r="L14" s="32"/>
    </row>
    <row r="15" spans="1:41" x14ac:dyDescent="0.3">
      <c r="A15" s="32"/>
      <c r="B15" s="31"/>
      <c r="C15" s="32" t="s">
        <v>133</v>
      </c>
      <c r="D15" s="373"/>
      <c r="E15" s="373"/>
      <c r="F15" s="373"/>
      <c r="G15" s="32"/>
      <c r="H15" s="319"/>
      <c r="I15" s="319"/>
      <c r="J15" s="319"/>
      <c r="K15" s="320"/>
      <c r="L15" s="32"/>
    </row>
    <row r="16" spans="1:41" ht="14.4" customHeight="1" x14ac:dyDescent="0.3">
      <c r="A16" s="32"/>
      <c r="B16" s="31"/>
      <c r="C16" s="32" t="s">
        <v>222</v>
      </c>
      <c r="D16" s="376" t="str">
        <f>IF('Window &amp; Door DATA INPUT'!D6&gt;1,'Window &amp; Door DATA INPUT'!D6, "Error! Not defined on DATA INPUT sheet")</f>
        <v>Error! Not defined on DATA INPUT sheet</v>
      </c>
      <c r="E16" s="376"/>
      <c r="F16" s="376"/>
      <c r="G16" s="376"/>
      <c r="H16" s="376"/>
      <c r="I16" s="376"/>
      <c r="J16" s="376"/>
      <c r="K16" s="377"/>
      <c r="L16" s="32"/>
    </row>
    <row r="17" spans="1:41" ht="16.2" x14ac:dyDescent="0.3">
      <c r="A17" s="32"/>
      <c r="B17" s="31"/>
      <c r="C17" s="32" t="s">
        <v>226</v>
      </c>
      <c r="D17" s="376" t="str">
        <f>IF('Window &amp; Door DATA INPUT'!D5&gt;1,'Window &amp; Door DATA INPUT'!D5,"Error! Not defined on DATA INPUT sheet")</f>
        <v>Error! Not defined on DATA INPUT sheet</v>
      </c>
      <c r="E17" s="376"/>
      <c r="F17" s="376"/>
      <c r="G17" s="376"/>
      <c r="H17" s="376"/>
      <c r="I17" s="376"/>
      <c r="J17" s="376"/>
      <c r="K17" s="377"/>
      <c r="L17" s="32"/>
    </row>
    <row r="18" spans="1:41" ht="15" thickBot="1" x14ac:dyDescent="0.35">
      <c r="A18" s="32"/>
      <c r="B18" s="31"/>
      <c r="C18" s="81" t="s">
        <v>50</v>
      </c>
      <c r="D18" s="374" t="str">
        <f>IF(H5&lt;1,"Error! Enter direction of 'clock face 6' above",IF(Calculations!BD4&lt;1,"Error! Enter location risk category above",IF(Calculations!BG8&gt;0,"Error! Enter whether cross ventilation on DATA INPUT sheet",Calculations!BD6)))</f>
        <v>Error! Enter direction of 'clock face 6' above</v>
      </c>
      <c r="E18" s="374"/>
      <c r="F18" s="374"/>
      <c r="G18" s="374"/>
      <c r="H18" s="374"/>
      <c r="I18" s="374"/>
      <c r="J18" s="374"/>
      <c r="K18" s="375"/>
      <c r="L18" s="32"/>
    </row>
    <row r="19" spans="1:41" s="117" customFormat="1" ht="18" customHeight="1" x14ac:dyDescent="0.3">
      <c r="A19" s="129"/>
      <c r="B19" s="270" t="s">
        <v>128</v>
      </c>
      <c r="C19" s="271" t="s">
        <v>127</v>
      </c>
      <c r="D19" s="348" t="s">
        <v>129</v>
      </c>
      <c r="E19" s="347"/>
      <c r="F19" s="346" t="s">
        <v>200</v>
      </c>
      <c r="G19" s="347"/>
      <c r="H19" s="349" t="s">
        <v>130</v>
      </c>
      <c r="I19" s="350"/>
      <c r="J19" s="447" t="s">
        <v>453</v>
      </c>
      <c r="K19" s="448" t="s">
        <v>131</v>
      </c>
      <c r="L19" s="274"/>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row>
    <row r="20" spans="1:41" x14ac:dyDescent="0.3">
      <c r="A20" s="32"/>
      <c r="B20" s="31"/>
      <c r="C20" s="61" t="s">
        <v>197</v>
      </c>
      <c r="D20" s="77"/>
      <c r="E20" s="33"/>
      <c r="F20" s="76"/>
      <c r="G20" s="33"/>
      <c r="H20" s="31"/>
      <c r="I20" s="267"/>
      <c r="J20" s="449"/>
      <c r="K20" s="450"/>
      <c r="L20" s="32"/>
    </row>
    <row r="21" spans="1:41" x14ac:dyDescent="0.3">
      <c r="A21" s="32"/>
      <c r="B21" s="31"/>
      <c r="C21" s="59" t="s">
        <v>132</v>
      </c>
      <c r="D21" s="35">
        <f>Calculations!BD12</f>
        <v>0</v>
      </c>
      <c r="E21" s="33" t="s">
        <v>125</v>
      </c>
      <c r="F21" s="130" t="e">
        <f>ROUND(Calculations!BE12,2)</f>
        <v>#VALUE!</v>
      </c>
      <c r="G21" s="33" t="s">
        <v>124</v>
      </c>
      <c r="H21" s="36" t="e">
        <f>IF(AND(D15="provided",D18="west",D14="moderate risk"),VLOOKUP("high risk"&amp;$D$16&amp;$D$18,Parameters!$AG$4:$AH$19,2,FALSE),VLOOKUP($D$14&amp;$D$16&amp;$D$18,Parameters!$AG$4:$AH$19,2,FALSE))</f>
        <v>#N/A</v>
      </c>
      <c r="I21" s="32" t="s">
        <v>124</v>
      </c>
      <c r="J21" s="449" t="e">
        <f>IF(F21&lt;=H21,Parameters!$AQ$4,Parameters!$AQ$5)</f>
        <v>#VALUE!</v>
      </c>
      <c r="K21" s="451" t="e">
        <f>IF(F21&lt;=H21,"P","O")</f>
        <v>#VALUE!</v>
      </c>
      <c r="L21" s="83"/>
    </row>
    <row r="22" spans="1:41" x14ac:dyDescent="0.3">
      <c r="A22" s="32"/>
      <c r="B22" s="31"/>
      <c r="C22" s="62" t="s">
        <v>199</v>
      </c>
      <c r="D22" s="355" t="e">
        <f>Calculations!BD17</f>
        <v>#N/A</v>
      </c>
      <c r="E22" s="361" t="s">
        <v>125</v>
      </c>
      <c r="F22" s="358" t="e">
        <f>ROUND(Calculations!BE17,2)</f>
        <v>#N/A</v>
      </c>
      <c r="G22" s="361" t="s">
        <v>124</v>
      </c>
      <c r="H22" s="359" t="e">
        <f>IF(AND(D15="provided",D18="west",D14="moderate risk"),VLOOKUP("high risk"&amp;$D$16&amp;$D$18,Parameters!$AG$4:$AI$19,3,FALSE),VLOOKUP($D$14&amp;$D$16&amp;$D$18,Parameters!$AG$4:$AI$19,3,FALSE))</f>
        <v>#N/A</v>
      </c>
      <c r="I22" s="360" t="s">
        <v>124</v>
      </c>
      <c r="J22" s="452" t="e">
        <f>IF(F22&lt;=H22,Parameters!$AQ$4,Parameters!$AQ$5)</f>
        <v>#N/A</v>
      </c>
      <c r="K22" s="453" t="e">
        <f>IF(F22&lt;=H22,"P","O")</f>
        <v>#N/A</v>
      </c>
      <c r="L22" s="83"/>
    </row>
    <row r="23" spans="1:41" x14ac:dyDescent="0.3">
      <c r="A23" s="32"/>
      <c r="B23" s="31"/>
      <c r="C23" s="63" t="e">
        <f>Calculations!BC16</f>
        <v>#N/A</v>
      </c>
      <c r="D23" s="355"/>
      <c r="E23" s="361"/>
      <c r="F23" s="358"/>
      <c r="G23" s="361"/>
      <c r="H23" s="359"/>
      <c r="I23" s="360"/>
      <c r="J23" s="452"/>
      <c r="K23" s="453"/>
      <c r="L23" s="32"/>
    </row>
    <row r="24" spans="1:41" x14ac:dyDescent="0.3">
      <c r="A24" s="32"/>
      <c r="B24" s="31"/>
      <c r="C24" s="59" t="s">
        <v>201</v>
      </c>
      <c r="D24" s="351" t="str">
        <f>Calculations!BD7</f>
        <v>Error</v>
      </c>
      <c r="E24" s="352"/>
      <c r="F24" s="131"/>
      <c r="G24" s="33"/>
      <c r="H24" s="356" t="str">
        <f>IF(D14&lt;1,"Error",IF(D14="High Risk","Required",IF(AND(D14="moderate risk",D15="provided",D18="west"),"Required","Not required")))</f>
        <v>Error</v>
      </c>
      <c r="I24" s="357"/>
      <c r="J24" s="449"/>
      <c r="K24" s="451" t="str">
        <f>IF(OR(D24="Error",H24="Error")," ",IF(AND(H24="Required",D24="None"),"O","P"))</f>
        <v xml:space="preserve"> </v>
      </c>
      <c r="L24" s="32"/>
    </row>
    <row r="25" spans="1:41" x14ac:dyDescent="0.3">
      <c r="A25" s="32"/>
      <c r="B25" s="31"/>
      <c r="C25" s="61" t="s">
        <v>196</v>
      </c>
      <c r="D25" s="77"/>
      <c r="E25" s="33"/>
      <c r="F25" s="131"/>
      <c r="G25" s="33"/>
      <c r="H25" s="31"/>
      <c r="I25" s="267"/>
      <c r="J25" s="449"/>
      <c r="K25" s="451"/>
      <c r="L25" s="32"/>
    </row>
    <row r="26" spans="1:41" x14ac:dyDescent="0.3">
      <c r="A26" s="32"/>
      <c r="B26" s="37"/>
      <c r="C26" s="59" t="s">
        <v>220</v>
      </c>
      <c r="D26" s="78">
        <f>Calculations!BD13</f>
        <v>0</v>
      </c>
      <c r="E26" s="58" t="s">
        <v>125</v>
      </c>
      <c r="F26" s="132" t="e">
        <f>ROUND(Calculations!BE13,2)</f>
        <v>#VALUE!</v>
      </c>
      <c r="G26" s="33" t="s">
        <v>124</v>
      </c>
      <c r="H26" s="38" t="e">
        <f>VLOOKUP($D$14&amp;$D$16&amp;$D$18,Parameters!$AG$4:$AL$19,4,FALSE)</f>
        <v>#N/A</v>
      </c>
      <c r="I26" s="32" t="s">
        <v>124</v>
      </c>
      <c r="J26" s="449" t="e">
        <f>IF(F26&gt;=H26,Parameters!$AQ$4,Parameters!$AQ$5)</f>
        <v>#VALUE!</v>
      </c>
      <c r="K26" s="451" t="e">
        <f>IF(F26&lt;H26,"O","P")</f>
        <v>#VALUE!</v>
      </c>
      <c r="L26" s="32"/>
    </row>
    <row r="27" spans="1:41" x14ac:dyDescent="0.3">
      <c r="A27" s="32"/>
      <c r="B27" s="37"/>
      <c r="C27" s="59" t="s">
        <v>221</v>
      </c>
      <c r="D27" s="79">
        <f>Calculations!BD13</f>
        <v>0</v>
      </c>
      <c r="E27" s="58" t="s">
        <v>125</v>
      </c>
      <c r="F27" s="133" t="e">
        <f>ROUND(Calculations!BD9,2)</f>
        <v>#DIV/0!</v>
      </c>
      <c r="G27" s="33" t="s">
        <v>124</v>
      </c>
      <c r="H27" s="39" t="e">
        <f>VLOOKUP($D$14&amp;$D$16&amp;$D$18,Parameters!$AG$4:$AL$19,5,FALSE)</f>
        <v>#N/A</v>
      </c>
      <c r="I27" s="32" t="s">
        <v>124</v>
      </c>
      <c r="J27" s="449" t="e">
        <f>IF(F27&gt;=H27,Parameters!$AQ$4,Parameters!$AQ$5)</f>
        <v>#DIV/0!</v>
      </c>
      <c r="K27" s="451" t="e">
        <f>IF(F27&lt;H27,"O","P")</f>
        <v>#DIV/0!</v>
      </c>
      <c r="L27" s="32"/>
    </row>
    <row r="28" spans="1:41" x14ac:dyDescent="0.3">
      <c r="A28" s="32"/>
      <c r="B28" s="40"/>
      <c r="C28" s="59" t="s">
        <v>134</v>
      </c>
      <c r="D28" s="41" t="str">
        <f>Calculations!BD20</f>
        <v/>
      </c>
      <c r="E28" s="33" t="s">
        <v>125</v>
      </c>
      <c r="F28" s="134" t="str">
        <f>IF(Calculations!BE20="","",ROUND(Calculations!BE20,2))</f>
        <v/>
      </c>
      <c r="G28" s="33" t="s">
        <v>124</v>
      </c>
      <c r="H28" s="42" t="str">
        <f>IF(Calculations!BE20="","",VLOOKUP($D$14&amp;$D$16&amp;$D$18,Parameters!$AG$4:$AL$19,6,FALSE))</f>
        <v/>
      </c>
      <c r="I28" s="32" t="s">
        <v>124</v>
      </c>
      <c r="J28" s="449" t="str">
        <f>IF(Calculations!BE20="","",IF(F28&gt;=H28,Parameters!$AQ$4,Parameters!$AQ$5))</f>
        <v/>
      </c>
      <c r="K28" s="451" t="str">
        <f>IF(F28="","",IF(F28&lt;H28,"O","P"))</f>
        <v/>
      </c>
      <c r="L28" s="32"/>
    </row>
    <row r="29" spans="1:41" x14ac:dyDescent="0.3">
      <c r="A29" s="32"/>
      <c r="B29" s="40"/>
      <c r="C29" s="59" t="s">
        <v>135</v>
      </c>
      <c r="D29" s="41" t="str">
        <f>Calculations!BD21</f>
        <v/>
      </c>
      <c r="E29" s="33" t="s">
        <v>125</v>
      </c>
      <c r="F29" s="134" t="str">
        <f>IF(Calculations!BE21="","",ROUND(Calculations!BE21,2))</f>
        <v/>
      </c>
      <c r="G29" s="33" t="s">
        <v>124</v>
      </c>
      <c r="H29" s="42" t="str">
        <f>IF(Calculations!BE21="","",VLOOKUP($D$14&amp;$D$16&amp;$D$18,Parameters!$AG$4:$AL$19,6,FALSE))</f>
        <v/>
      </c>
      <c r="I29" s="32" t="s">
        <v>124</v>
      </c>
      <c r="J29" s="449" t="str">
        <f>IF(Calculations!BE21="","",IF(F29&gt;=H29,Parameters!$AQ$4,Parameters!$AQ$5))</f>
        <v/>
      </c>
      <c r="K29" s="451" t="str">
        <f>IF(F29="","",IF(F29&lt;H29,"O","P"))</f>
        <v/>
      </c>
      <c r="L29" s="32"/>
    </row>
    <row r="30" spans="1:41" x14ac:dyDescent="0.3">
      <c r="A30" s="32"/>
      <c r="B30" s="40"/>
      <c r="C30" s="59" t="s">
        <v>136</v>
      </c>
      <c r="D30" s="41" t="str">
        <f>Calculations!BD22</f>
        <v/>
      </c>
      <c r="E30" s="33" t="s">
        <v>125</v>
      </c>
      <c r="F30" s="134" t="str">
        <f>IF(Calculations!BE22="","",ROUND(Calculations!BE22,2))</f>
        <v/>
      </c>
      <c r="G30" s="33" t="s">
        <v>124</v>
      </c>
      <c r="H30" s="42" t="str">
        <f>IF(Calculations!BE22="","",VLOOKUP($D$14&amp;$D$16&amp;$D$18,Parameters!$AG$4:$AL$19,6,FALSE))</f>
        <v/>
      </c>
      <c r="I30" s="32" t="s">
        <v>124</v>
      </c>
      <c r="J30" s="449" t="str">
        <f>IF(Calculations!BE22="","",IF(F30&gt;=H30,Parameters!$AQ$4,Parameters!$AQ$5))</f>
        <v/>
      </c>
      <c r="K30" s="451" t="str">
        <f>IF(F30="","",IF(F30&lt;H30,"O","P"))</f>
        <v/>
      </c>
      <c r="L30" s="32"/>
    </row>
    <row r="31" spans="1:41" x14ac:dyDescent="0.3">
      <c r="A31" s="32"/>
      <c r="B31" s="40"/>
      <c r="C31" s="59" t="s">
        <v>137</v>
      </c>
      <c r="D31" s="41" t="str">
        <f>Calculations!BD23</f>
        <v/>
      </c>
      <c r="E31" s="33" t="s">
        <v>125</v>
      </c>
      <c r="F31" s="134" t="str">
        <f>IF(Calculations!BE23="","",ROUND(Calculations!BE23,2))</f>
        <v/>
      </c>
      <c r="G31" s="33" t="s">
        <v>124</v>
      </c>
      <c r="H31" s="42" t="str">
        <f>IF(Calculations!BE23="","",VLOOKUP($D$14&amp;$D$16&amp;$D$18,Parameters!$AG$4:$AL$19,6,FALSE))</f>
        <v/>
      </c>
      <c r="I31" s="446" t="s">
        <v>124</v>
      </c>
      <c r="J31" s="449" t="str">
        <f>IF(Calculations!BE23="","",IF(F31&gt;=H31,Parameters!$AQ$4,Parameters!$AQ$5))</f>
        <v/>
      </c>
      <c r="K31" s="451" t="str">
        <f t="shared" ref="K31:K35" si="0">IF(F31="","",IF(F31&lt;H31,"O","P"))</f>
        <v/>
      </c>
      <c r="L31" s="32"/>
    </row>
    <row r="32" spans="1:41" x14ac:dyDescent="0.3">
      <c r="A32" s="32"/>
      <c r="B32" s="40"/>
      <c r="C32" s="59" t="s">
        <v>168</v>
      </c>
      <c r="D32" s="41" t="str">
        <f>Calculations!BD24</f>
        <v/>
      </c>
      <c r="E32" s="33" t="s">
        <v>125</v>
      </c>
      <c r="F32" s="134" t="str">
        <f>IF(Calculations!BE24="","",ROUND(Calculations!BE24,2))</f>
        <v/>
      </c>
      <c r="G32" s="33" t="s">
        <v>124</v>
      </c>
      <c r="H32" s="42" t="str">
        <f>IF(Calculations!BE24="","",VLOOKUP($D$14&amp;$D$16&amp;$D$18,Parameters!$AG$4:$AL$19,6,FALSE))</f>
        <v/>
      </c>
      <c r="I32" s="32" t="s">
        <v>124</v>
      </c>
      <c r="J32" s="449" t="str">
        <f>IF(Calculations!BE24="","",IF(F32&gt;=H32,Parameters!$AQ$4,Parameters!$AQ$5))</f>
        <v/>
      </c>
      <c r="K32" s="451" t="str">
        <f t="shared" ref="K32:K35" si="1">IF(F32="","",IF(F32&lt;H32,"O","P"))</f>
        <v/>
      </c>
      <c r="L32" s="32"/>
    </row>
    <row r="33" spans="1:12" x14ac:dyDescent="0.3">
      <c r="A33" s="32"/>
      <c r="B33" s="40"/>
      <c r="C33" s="59" t="s">
        <v>480</v>
      </c>
      <c r="D33" s="41" t="str">
        <f>Calculations!BD25</f>
        <v/>
      </c>
      <c r="E33" s="33" t="s">
        <v>125</v>
      </c>
      <c r="F33" s="134" t="str">
        <f>IF(Calculations!BE25="","",ROUND(Calculations!BE25,2))</f>
        <v/>
      </c>
      <c r="G33" s="33" t="s">
        <v>124</v>
      </c>
      <c r="H33" s="42" t="str">
        <f>IF(Calculations!BE25="","",VLOOKUP($D$14&amp;$D$16&amp;$D$18,Parameters!$AG$4:$AL$19,6,FALSE))</f>
        <v/>
      </c>
      <c r="I33" s="32" t="s">
        <v>124</v>
      </c>
      <c r="J33" s="449" t="str">
        <f>IF(Calculations!BE25="","",IF(F33&gt;=H33,Parameters!$AQ$4,Parameters!$AQ$5))</f>
        <v/>
      </c>
      <c r="K33" s="451" t="str">
        <f t="shared" si="1"/>
        <v/>
      </c>
      <c r="L33" s="32"/>
    </row>
    <row r="34" spans="1:12" x14ac:dyDescent="0.3">
      <c r="A34" s="32"/>
      <c r="B34" s="40"/>
      <c r="C34" s="59" t="s">
        <v>491</v>
      </c>
      <c r="D34" s="41" t="str">
        <f>Calculations!BD26</f>
        <v/>
      </c>
      <c r="E34" s="33" t="s">
        <v>125</v>
      </c>
      <c r="F34" s="134" t="str">
        <f>IF(Calculations!BE26="","",ROUND(Calculations!BE26,2))</f>
        <v/>
      </c>
      <c r="G34" s="33" t="s">
        <v>124</v>
      </c>
      <c r="H34" s="42" t="str">
        <f>IF(Calculations!BE26="","",VLOOKUP($D$14&amp;$D$16&amp;$D$18,Parameters!$AG$4:$AL$19,6,FALSE))</f>
        <v/>
      </c>
      <c r="I34" s="32" t="s">
        <v>124</v>
      </c>
      <c r="J34" s="449" t="str">
        <f>IF(Calculations!BE26="","",IF(F34&gt;=H34,Parameters!$AQ$4,Parameters!$AQ$5))</f>
        <v/>
      </c>
      <c r="K34" s="451" t="str">
        <f t="shared" si="1"/>
        <v/>
      </c>
      <c r="L34" s="32"/>
    </row>
    <row r="35" spans="1:12" ht="15" thickBot="1" x14ac:dyDescent="0.35">
      <c r="A35" s="32"/>
      <c r="B35" s="43"/>
      <c r="C35" s="60" t="s">
        <v>492</v>
      </c>
      <c r="D35" s="41" t="str">
        <f>Calculations!BD27</f>
        <v/>
      </c>
      <c r="E35" s="34" t="s">
        <v>125</v>
      </c>
      <c r="F35" s="134" t="str">
        <f>IF(Calculations!BE27="","",ROUND(Calculations!BE27,2))</f>
        <v/>
      </c>
      <c r="G35" s="34" t="s">
        <v>124</v>
      </c>
      <c r="H35" s="42" t="str">
        <f>IF(Calculations!BE27="","",VLOOKUP($D$14&amp;$D$16&amp;$D$18,Parameters!$AG$4:$AL$19,6,FALSE))</f>
        <v/>
      </c>
      <c r="I35" s="266" t="s">
        <v>124</v>
      </c>
      <c r="J35" s="454" t="str">
        <f>IF(Calculations!BE27="","",IF(F35&gt;=H35,Parameters!$AQ$4,Parameters!$AQ$5))</f>
        <v/>
      </c>
      <c r="K35" s="455" t="str">
        <f t="shared" si="1"/>
        <v/>
      </c>
      <c r="L35" s="32"/>
    </row>
    <row r="36" spans="1:12" ht="45" customHeight="1" x14ac:dyDescent="0.3">
      <c r="A36" s="32"/>
      <c r="B36" s="353" t="str">
        <f>IF(AND(D14="moderate risk",D15="provided",D18="west"),"NOTE: Although in moderate risk location, shading has been provided to reduce solar gains.  As the largest glazed facade is West orientated, the less onerous Limiting Solar Gains targets have been used from High Risk location requirements.","")</f>
        <v/>
      </c>
      <c r="C36" s="353"/>
      <c r="D36" s="353"/>
      <c r="E36" s="353"/>
      <c r="F36" s="353"/>
      <c r="G36" s="353"/>
      <c r="H36" s="353"/>
      <c r="I36" s="353"/>
      <c r="J36" s="354"/>
      <c r="K36" s="354"/>
      <c r="L36" s="32"/>
    </row>
    <row r="37" spans="1:12" ht="6" customHeight="1" thickBot="1" x14ac:dyDescent="0.35">
      <c r="A37" s="32"/>
      <c r="B37" s="88"/>
      <c r="C37" s="88"/>
      <c r="D37" s="88"/>
      <c r="E37" s="88"/>
      <c r="F37" s="88"/>
      <c r="G37" s="88"/>
      <c r="H37" s="88"/>
      <c r="I37" s="88"/>
      <c r="J37" s="88"/>
      <c r="K37" s="88"/>
      <c r="L37" s="32"/>
    </row>
    <row r="38" spans="1:12" ht="7.2" customHeight="1" x14ac:dyDescent="0.3">
      <c r="A38" s="32"/>
      <c r="B38" s="91"/>
      <c r="C38" s="92"/>
      <c r="D38" s="92"/>
      <c r="E38" s="92"/>
      <c r="F38" s="92"/>
      <c r="G38" s="92"/>
      <c r="H38" s="92"/>
      <c r="I38" s="92"/>
      <c r="J38" s="92"/>
      <c r="K38" s="93"/>
      <c r="L38" s="32"/>
    </row>
    <row r="39" spans="1:12" ht="42.45" customHeight="1" x14ac:dyDescent="0.3">
      <c r="A39" s="32"/>
      <c r="B39" s="362" t="s">
        <v>450</v>
      </c>
      <c r="C39" s="363"/>
      <c r="D39" s="363"/>
      <c r="E39" s="363"/>
      <c r="F39" s="363"/>
      <c r="G39" s="363"/>
      <c r="H39" s="363"/>
      <c r="I39" s="363"/>
      <c r="J39" s="363"/>
      <c r="K39" s="364"/>
      <c r="L39" s="32"/>
    </row>
    <row r="40" spans="1:12" ht="6" customHeight="1" x14ac:dyDescent="0.3">
      <c r="A40" s="32"/>
      <c r="B40" s="94"/>
      <c r="C40" s="95"/>
      <c r="D40" s="95"/>
      <c r="E40" s="95"/>
      <c r="F40" s="95"/>
      <c r="G40" s="95"/>
      <c r="H40" s="95"/>
      <c r="I40" s="95"/>
      <c r="J40" s="95"/>
      <c r="K40" s="96"/>
      <c r="L40" s="32"/>
    </row>
    <row r="41" spans="1:12" x14ac:dyDescent="0.3">
      <c r="A41" s="32"/>
      <c r="B41" s="365" t="s">
        <v>402</v>
      </c>
      <c r="C41" s="366"/>
      <c r="D41" s="366"/>
      <c r="E41" s="366"/>
      <c r="F41" s="366"/>
      <c r="G41" s="366"/>
      <c r="H41" s="366"/>
      <c r="I41" s="366"/>
      <c r="J41" s="366"/>
      <c r="K41" s="367"/>
      <c r="L41" s="32"/>
    </row>
    <row r="42" spans="1:12" x14ac:dyDescent="0.3">
      <c r="A42" s="32"/>
      <c r="B42" s="368" t="s">
        <v>403</v>
      </c>
      <c r="C42" s="369"/>
      <c r="D42" s="369"/>
      <c r="E42" s="369"/>
      <c r="F42" s="369"/>
      <c r="G42" s="369"/>
      <c r="H42" s="369"/>
      <c r="I42" s="369"/>
      <c r="J42" s="369"/>
      <c r="K42" s="370"/>
      <c r="L42" s="32"/>
    </row>
    <row r="43" spans="1:12" ht="6" customHeight="1" thickBot="1" x14ac:dyDescent="0.35">
      <c r="A43" s="32"/>
      <c r="B43" s="97"/>
      <c r="C43" s="98"/>
      <c r="D43" s="98"/>
      <c r="E43" s="98"/>
      <c r="F43" s="98"/>
      <c r="G43" s="98"/>
      <c r="H43" s="98"/>
      <c r="I43" s="98"/>
      <c r="J43" s="98"/>
      <c r="K43" s="99"/>
      <c r="L43" s="32"/>
    </row>
    <row r="44" spans="1:12" x14ac:dyDescent="0.3">
      <c r="A44" s="32"/>
      <c r="B44" s="32"/>
      <c r="C44" s="32"/>
      <c r="D44" s="32"/>
      <c r="E44" s="32"/>
      <c r="F44" s="32"/>
      <c r="G44" s="32"/>
      <c r="H44" s="32"/>
      <c r="I44" s="32"/>
      <c r="J44" s="32"/>
      <c r="K44" s="32"/>
      <c r="L44" s="32"/>
    </row>
    <row r="45" spans="1:12" s="32" customFormat="1" x14ac:dyDescent="0.3"/>
    <row r="46" spans="1:12" s="32" customFormat="1" x14ac:dyDescent="0.3"/>
    <row r="47" spans="1:12" s="32" customFormat="1" x14ac:dyDescent="0.3"/>
    <row r="48" spans="1:12" s="32" customFormat="1" x14ac:dyDescent="0.3"/>
    <row r="49" s="32" customFormat="1" x14ac:dyDescent="0.3"/>
    <row r="50" s="32" customFormat="1" x14ac:dyDescent="0.3"/>
    <row r="51" s="32" customFormat="1" x14ac:dyDescent="0.3"/>
    <row r="52" s="32" customFormat="1" x14ac:dyDescent="0.3"/>
    <row r="53" s="32" customFormat="1" x14ac:dyDescent="0.3"/>
    <row r="54" s="32" customFormat="1" x14ac:dyDescent="0.3"/>
    <row r="55" s="32" customFormat="1" x14ac:dyDescent="0.3"/>
    <row r="56" s="32" customFormat="1" x14ac:dyDescent="0.3"/>
    <row r="57" s="32" customFormat="1" x14ac:dyDescent="0.3"/>
    <row r="58" s="32" customFormat="1" x14ac:dyDescent="0.3"/>
    <row r="59" s="32" customFormat="1" x14ac:dyDescent="0.3"/>
    <row r="60" s="32" customFormat="1" x14ac:dyDescent="0.3"/>
    <row r="61" s="32" customFormat="1" x14ac:dyDescent="0.3"/>
    <row r="62" s="32" customFormat="1" x14ac:dyDescent="0.3"/>
    <row r="63" s="32" customFormat="1" x14ac:dyDescent="0.3"/>
    <row r="64" s="32" customFormat="1" x14ac:dyDescent="0.3"/>
    <row r="65" s="32" customFormat="1" x14ac:dyDescent="0.3"/>
    <row r="66" s="32" customFormat="1" x14ac:dyDescent="0.3"/>
    <row r="67" s="32" customFormat="1" x14ac:dyDescent="0.3"/>
    <row r="68" s="32" customFormat="1" x14ac:dyDescent="0.3"/>
    <row r="69" s="32" customFormat="1" x14ac:dyDescent="0.3"/>
    <row r="70" s="32" customFormat="1" x14ac:dyDescent="0.3"/>
    <row r="71" s="32" customFormat="1" x14ac:dyDescent="0.3"/>
    <row r="72" s="32" customFormat="1" x14ac:dyDescent="0.3"/>
    <row r="73" s="32" customFormat="1" x14ac:dyDescent="0.3"/>
    <row r="74" s="32" customFormat="1" x14ac:dyDescent="0.3"/>
    <row r="75" s="32" customFormat="1" x14ac:dyDescent="0.3"/>
    <row r="76" s="32" customFormat="1" x14ac:dyDescent="0.3"/>
    <row r="77" s="32" customFormat="1" x14ac:dyDescent="0.3"/>
    <row r="78" s="32" customFormat="1" x14ac:dyDescent="0.3"/>
    <row r="79" s="32" customFormat="1" x14ac:dyDescent="0.3"/>
    <row r="80" s="32" customFormat="1" x14ac:dyDescent="0.3"/>
    <row r="81" s="32" customFormat="1" x14ac:dyDescent="0.3"/>
    <row r="82" s="32" customFormat="1" x14ac:dyDescent="0.3"/>
    <row r="83" s="32" customFormat="1" x14ac:dyDescent="0.3"/>
    <row r="84" s="32" customFormat="1" x14ac:dyDescent="0.3"/>
    <row r="85" s="32" customFormat="1" x14ac:dyDescent="0.3"/>
    <row r="86" s="32" customFormat="1" x14ac:dyDescent="0.3"/>
    <row r="87" s="32" customFormat="1" x14ac:dyDescent="0.3"/>
    <row r="88" s="32" customFormat="1" x14ac:dyDescent="0.3"/>
    <row r="89" s="32" customFormat="1" x14ac:dyDescent="0.3"/>
    <row r="90" s="32" customFormat="1" x14ac:dyDescent="0.3"/>
    <row r="91" s="32" customFormat="1" x14ac:dyDescent="0.3"/>
    <row r="92" s="32" customFormat="1" x14ac:dyDescent="0.3"/>
    <row r="93" s="32" customFormat="1" x14ac:dyDescent="0.3"/>
    <row r="94" s="32" customFormat="1" x14ac:dyDescent="0.3"/>
    <row r="95" s="32" customFormat="1" x14ac:dyDescent="0.3"/>
    <row r="96" s="32" customFormat="1" x14ac:dyDescent="0.3"/>
    <row r="97" s="32" customFormat="1" x14ac:dyDescent="0.3"/>
    <row r="98" s="32" customFormat="1" x14ac:dyDescent="0.3"/>
    <row r="99" s="32" customFormat="1" x14ac:dyDescent="0.3"/>
    <row r="100" s="32" customFormat="1" x14ac:dyDescent="0.3"/>
    <row r="101" s="32" customFormat="1" x14ac:dyDescent="0.3"/>
    <row r="102" s="32" customFormat="1" x14ac:dyDescent="0.3"/>
    <row r="103" s="32" customFormat="1" x14ac:dyDescent="0.3"/>
    <row r="104" s="32" customFormat="1" x14ac:dyDescent="0.3"/>
    <row r="105" s="32" customFormat="1" x14ac:dyDescent="0.3"/>
    <row r="106" s="32" customFormat="1" x14ac:dyDescent="0.3"/>
    <row r="107" s="32" customFormat="1" x14ac:dyDescent="0.3"/>
    <row r="108" s="32" customFormat="1" x14ac:dyDescent="0.3"/>
    <row r="109" s="32" customFormat="1" x14ac:dyDescent="0.3"/>
    <row r="110" s="32" customFormat="1" x14ac:dyDescent="0.3"/>
    <row r="111" s="32" customFormat="1" x14ac:dyDescent="0.3"/>
    <row r="112" s="32" customFormat="1" x14ac:dyDescent="0.3"/>
    <row r="113" s="32" customFormat="1" x14ac:dyDescent="0.3"/>
    <row r="114" s="32" customFormat="1" x14ac:dyDescent="0.3"/>
    <row r="115" s="32" customFormat="1" x14ac:dyDescent="0.3"/>
    <row r="116" s="32" customFormat="1" x14ac:dyDescent="0.3"/>
    <row r="117" s="32" customFormat="1" x14ac:dyDescent="0.3"/>
    <row r="118" s="32" customFormat="1" x14ac:dyDescent="0.3"/>
    <row r="119" s="32" customFormat="1" x14ac:dyDescent="0.3"/>
    <row r="120" s="32" customFormat="1" x14ac:dyDescent="0.3"/>
    <row r="121" s="32" customFormat="1" x14ac:dyDescent="0.3"/>
    <row r="122" s="32" customFormat="1" x14ac:dyDescent="0.3"/>
    <row r="123" s="32" customFormat="1" x14ac:dyDescent="0.3"/>
    <row r="124" s="32" customFormat="1" x14ac:dyDescent="0.3"/>
    <row r="125" s="32" customFormat="1" x14ac:dyDescent="0.3"/>
    <row r="126" s="32" customFormat="1" x14ac:dyDescent="0.3"/>
    <row r="127" s="32" customFormat="1" x14ac:dyDescent="0.3"/>
    <row r="128" s="32" customFormat="1" x14ac:dyDescent="0.3"/>
    <row r="129" s="32" customFormat="1" x14ac:dyDescent="0.3"/>
    <row r="130" s="32" customFormat="1" x14ac:dyDescent="0.3"/>
    <row r="131" s="32" customFormat="1" x14ac:dyDescent="0.3"/>
    <row r="132" s="32" customFormat="1" x14ac:dyDescent="0.3"/>
    <row r="133" s="32" customFormat="1" x14ac:dyDescent="0.3"/>
    <row r="134" s="32" customFormat="1" x14ac:dyDescent="0.3"/>
    <row r="135" s="32" customFormat="1" x14ac:dyDescent="0.3"/>
    <row r="136" s="32" customFormat="1" x14ac:dyDescent="0.3"/>
    <row r="137" s="32" customFormat="1" x14ac:dyDescent="0.3"/>
    <row r="138" s="32" customFormat="1" x14ac:dyDescent="0.3"/>
    <row r="139" s="32" customFormat="1" x14ac:dyDescent="0.3"/>
    <row r="140" s="32" customFormat="1" x14ac:dyDescent="0.3"/>
    <row r="141" s="32" customFormat="1" x14ac:dyDescent="0.3"/>
    <row r="142" s="32" customFormat="1" x14ac:dyDescent="0.3"/>
    <row r="143" s="32" customFormat="1" x14ac:dyDescent="0.3"/>
    <row r="144" s="32" customFormat="1" x14ac:dyDescent="0.3"/>
    <row r="145" s="32" customFormat="1" x14ac:dyDescent="0.3"/>
    <row r="146" s="32" customFormat="1" x14ac:dyDescent="0.3"/>
    <row r="147" s="32" customFormat="1" x14ac:dyDescent="0.3"/>
    <row r="148" s="32" customFormat="1" x14ac:dyDescent="0.3"/>
    <row r="149" s="32" customFormat="1" x14ac:dyDescent="0.3"/>
    <row r="150" s="32" customFormat="1" x14ac:dyDescent="0.3"/>
    <row r="151" s="32" customFormat="1" x14ac:dyDescent="0.3"/>
    <row r="152" s="32" customFormat="1" x14ac:dyDescent="0.3"/>
    <row r="153" s="32" customFormat="1" x14ac:dyDescent="0.3"/>
    <row r="154" s="32" customFormat="1" x14ac:dyDescent="0.3"/>
    <row r="155" s="32" customFormat="1" x14ac:dyDescent="0.3"/>
    <row r="156" s="32" customFormat="1" x14ac:dyDescent="0.3"/>
    <row r="157" s="32" customFormat="1" x14ac:dyDescent="0.3"/>
    <row r="158" s="32" customFormat="1" x14ac:dyDescent="0.3"/>
    <row r="159" s="32" customFormat="1" x14ac:dyDescent="0.3"/>
    <row r="160" s="32" customFormat="1" x14ac:dyDescent="0.3"/>
    <row r="161" s="32" customFormat="1" x14ac:dyDescent="0.3"/>
    <row r="162" s="32" customFormat="1" x14ac:dyDescent="0.3"/>
    <row r="163" s="32" customFormat="1" x14ac:dyDescent="0.3"/>
    <row r="164" s="32" customFormat="1" x14ac:dyDescent="0.3"/>
    <row r="165" s="32" customFormat="1" x14ac:dyDescent="0.3"/>
    <row r="166" s="32" customFormat="1" x14ac:dyDescent="0.3"/>
  </sheetData>
  <sheetProtection algorithmName="SHA-512" hashValue="n7iIJ8+M1uTBXRhE/rTVmDwuh0qnDa//t/szxdF75DWfsY0Ls3bjYsdqnRicLdFyRx9SoWsqXCsfMLuMD7AIsg==" saltValue="DXopvV8BwORLC/PdhJL68w==" spinCount="100000" sheet="1" objects="1" scenarios="1"/>
  <mergeCells count="29">
    <mergeCell ref="D14:F14"/>
    <mergeCell ref="D15:F15"/>
    <mergeCell ref="D18:K18"/>
    <mergeCell ref="D17:K17"/>
    <mergeCell ref="D16:K16"/>
    <mergeCell ref="B39:K39"/>
    <mergeCell ref="B41:K41"/>
    <mergeCell ref="B42:K42"/>
    <mergeCell ref="J22:J23"/>
    <mergeCell ref="K22:K23"/>
    <mergeCell ref="F19:G19"/>
    <mergeCell ref="D19:E19"/>
    <mergeCell ref="H19:I19"/>
    <mergeCell ref="D24:E24"/>
    <mergeCell ref="B36:K36"/>
    <mergeCell ref="D22:D23"/>
    <mergeCell ref="H24:I24"/>
    <mergeCell ref="F22:F23"/>
    <mergeCell ref="H22:H23"/>
    <mergeCell ref="I22:I23"/>
    <mergeCell ref="E22:E23"/>
    <mergeCell ref="G22:G23"/>
    <mergeCell ref="D11:K11"/>
    <mergeCell ref="D12:K12"/>
    <mergeCell ref="C3:G3"/>
    <mergeCell ref="C4:G4"/>
    <mergeCell ref="C5:G5"/>
    <mergeCell ref="D9:K9"/>
    <mergeCell ref="D10:K10"/>
  </mergeCells>
  <phoneticPr fontId="15" type="noConversion"/>
  <conditionalFormatting sqref="D16:K18">
    <cfRule type="expression" dxfId="48" priority="13">
      <formula>SEARCH("Error",D16)</formula>
    </cfRule>
  </conditionalFormatting>
  <conditionalFormatting sqref="K20">
    <cfRule type="cellIs" dxfId="47" priority="17" operator="equal">
      <formula>"O"</formula>
    </cfRule>
  </conditionalFormatting>
  <conditionalFormatting sqref="K24">
    <cfRule type="cellIs" dxfId="46" priority="1" operator="equal">
      <formula>"P"</formula>
    </cfRule>
    <cfRule type="expression" dxfId="45" priority="2">
      <formula>ISNA(K24)</formula>
    </cfRule>
  </conditionalFormatting>
  <conditionalFormatting sqref="K21:K22 K24:K35">
    <cfRule type="cellIs" dxfId="44" priority="10" operator="equal">
      <formula>"P"</formula>
    </cfRule>
    <cfRule type="cellIs" dxfId="43" priority="25" operator="equal">
      <formula>"O"</formula>
    </cfRule>
  </conditionalFormatting>
  <conditionalFormatting sqref="K26:K35">
    <cfRule type="cellIs" dxfId="42" priority="6" operator="equal">
      <formula>"P"</formula>
    </cfRule>
    <cfRule type="expression" dxfId="41" priority="7">
      <formula>ISNA(K26)</formula>
    </cfRule>
  </conditionalFormatting>
  <conditionalFormatting sqref="K28:K35">
    <cfRule type="cellIs" dxfId="40" priority="16" operator="equal">
      <formula>""</formula>
    </cfRule>
  </conditionalFormatting>
  <dataValidations count="4">
    <dataValidation showInputMessage="1" showErrorMessage="1" sqref="D18" xr:uid="{15DD885B-16C4-4088-ADE9-49B4F6BA625E}"/>
    <dataValidation type="list" allowBlank="1" showInputMessage="1" showErrorMessage="1" sqref="H5" xr:uid="{00000000-0002-0000-0100-000002000000}">
      <formula1>"North, South, East, West"</formula1>
    </dataValidation>
    <dataValidation type="list" allowBlank="1" showInputMessage="1" showErrorMessage="1" sqref="D15" xr:uid="{F5620F44-E203-4CAC-881C-2FF7AA4B91EB}">
      <formula1>"None,Provided"</formula1>
    </dataValidation>
    <dataValidation type="list" allowBlank="1" showInputMessage="1" showErrorMessage="1" sqref="H3:H4" xr:uid="{16284866-6170-4AC3-B856-C7DDBDD31597}">
      <formula1>"Yes, No"</formula1>
    </dataValidation>
  </dataValidations>
  <hyperlinks>
    <hyperlink ref="B42" r:id="rId1" xr:uid="{AC2ED6B3-C126-427A-B9AC-6929644D4541}"/>
  </hyperlinks>
  <pageMargins left="0.70866141732283472" right="0.70866141732283472" top="0.74803149606299213" bottom="0.74803149606299213" header="0.31496062992125984" footer="0.31496062992125984"/>
  <pageSetup paperSize="9" scale="95"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Parameters!$B$4:$B$5</xm:f>
          </x14:formula1>
          <xm:sqref>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B5908-A510-418A-AF7B-1C444F981B39}">
  <sheetPr>
    <tabColor rgb="FF21AF4F"/>
    <pageSetUpPr fitToPage="1"/>
  </sheetPr>
  <dimension ref="A1:AB168"/>
  <sheetViews>
    <sheetView zoomScaleNormal="100" workbookViewId="0">
      <selection activeCell="C5" sqref="C5"/>
    </sheetView>
  </sheetViews>
  <sheetFormatPr defaultColWidth="8.77734375" defaultRowHeight="14.4" x14ac:dyDescent="0.3"/>
  <cols>
    <col min="1" max="1" width="2.6640625" customWidth="1"/>
    <col min="2" max="2" width="2" customWidth="1"/>
    <col min="3" max="3" width="36.44140625" customWidth="1"/>
    <col min="4" max="4" width="8.33203125" customWidth="1"/>
    <col min="5" max="5" width="3.33203125" customWidth="1"/>
    <col min="6" max="6" width="8.33203125" customWidth="1"/>
    <col min="7" max="7" width="3.21875" customWidth="1"/>
    <col min="8" max="8" width="1.109375" customWidth="1"/>
    <col min="9" max="9" width="8.33203125" customWidth="1"/>
    <col min="10" max="10" width="3.33203125" customWidth="1"/>
    <col min="11" max="11" width="13.88671875" customWidth="1"/>
    <col min="12" max="12" width="4.44140625" customWidth="1"/>
    <col min="13" max="13" width="1.109375" customWidth="1"/>
    <col min="14" max="14" width="8.33203125" style="32" customWidth="1"/>
    <col min="15" max="15" width="3.33203125" style="32" customWidth="1"/>
    <col min="16" max="16" width="13.88671875" style="32" customWidth="1"/>
    <col min="17" max="17" width="4.44140625" style="32" customWidth="1"/>
    <col min="18" max="18" width="1.109375" customWidth="1"/>
    <col min="19" max="19" width="8.33203125" style="32" customWidth="1"/>
    <col min="20" max="20" width="3.33203125" style="32" customWidth="1"/>
    <col min="21" max="21" width="13.88671875" style="32" customWidth="1"/>
    <col min="22" max="22" width="4.44140625" style="32" customWidth="1"/>
    <col min="23" max="23" width="1.109375" customWidth="1"/>
    <col min="24" max="24" width="8.33203125" style="32" customWidth="1"/>
    <col min="25" max="25" width="3.33203125" style="32" customWidth="1"/>
    <col min="26" max="26" width="13.88671875" style="32" customWidth="1"/>
    <col min="27" max="27" width="4.44140625" style="32" customWidth="1"/>
    <col min="28" max="28" width="8.77734375" style="32"/>
  </cols>
  <sheetData>
    <row r="1" spans="1:28" ht="18" x14ac:dyDescent="0.35">
      <c r="A1" s="32"/>
      <c r="B1" s="84" t="s">
        <v>455</v>
      </c>
      <c r="C1" s="32"/>
      <c r="D1" s="32"/>
      <c r="E1" s="32"/>
      <c r="F1" s="83"/>
      <c r="G1" s="32"/>
      <c r="H1" s="32"/>
      <c r="I1" s="32"/>
      <c r="J1" s="32"/>
      <c r="K1" s="32"/>
      <c r="L1" s="32"/>
      <c r="M1" s="32"/>
      <c r="R1" s="32"/>
      <c r="W1" s="32"/>
    </row>
    <row r="2" spans="1:28" ht="9" customHeight="1" x14ac:dyDescent="0.3">
      <c r="A2" s="32"/>
      <c r="B2" s="32"/>
      <c r="C2" s="32"/>
      <c r="D2" s="32"/>
      <c r="E2" s="32"/>
      <c r="F2" s="83"/>
      <c r="G2" s="32"/>
      <c r="H2" s="32"/>
      <c r="I2" s="32"/>
      <c r="J2" s="32"/>
      <c r="K2" s="32"/>
      <c r="L2" s="32"/>
      <c r="M2" s="32"/>
      <c r="R2" s="32"/>
      <c r="W2" s="32"/>
    </row>
    <row r="3" spans="1:28" x14ac:dyDescent="0.3">
      <c r="A3" s="32"/>
      <c r="B3" s="61" t="s">
        <v>479</v>
      </c>
      <c r="C3" s="32"/>
      <c r="D3" s="32"/>
      <c r="E3" s="32"/>
      <c r="F3" s="83"/>
      <c r="G3" s="32"/>
      <c r="H3" s="32"/>
      <c r="I3" s="32"/>
      <c r="J3" s="32"/>
      <c r="K3" s="32"/>
      <c r="L3" s="32"/>
      <c r="M3" s="32"/>
      <c r="R3" s="32"/>
      <c r="W3" s="32"/>
    </row>
    <row r="4" spans="1:28" x14ac:dyDescent="0.3">
      <c r="A4" s="32"/>
      <c r="B4" s="82" t="s">
        <v>459</v>
      </c>
      <c r="D4" s="32"/>
      <c r="E4" s="32"/>
      <c r="F4" s="83"/>
      <c r="G4" s="32"/>
      <c r="H4" s="32"/>
      <c r="I4" s="32"/>
      <c r="J4" s="32"/>
      <c r="K4" s="32"/>
      <c r="L4" s="32"/>
      <c r="M4" s="32"/>
      <c r="R4" s="32"/>
      <c r="W4" s="32"/>
    </row>
    <row r="5" spans="1:28" ht="15" thickBot="1" x14ac:dyDescent="0.35">
      <c r="A5" s="32"/>
      <c r="B5" s="83"/>
      <c r="C5" s="32"/>
      <c r="D5" s="32"/>
      <c r="E5" s="32"/>
      <c r="F5" s="32"/>
      <c r="G5" s="32"/>
      <c r="H5" s="32"/>
      <c r="I5" s="32"/>
      <c r="J5" s="32"/>
      <c r="K5" s="32"/>
      <c r="L5" s="32"/>
      <c r="M5" s="32"/>
      <c r="R5" s="32"/>
      <c r="W5" s="32"/>
    </row>
    <row r="6" spans="1:28" s="283" customFormat="1" thickBot="1" x14ac:dyDescent="0.35">
      <c r="A6" s="278"/>
      <c r="B6" s="279"/>
      <c r="C6" s="280" t="s">
        <v>401</v>
      </c>
      <c r="D6" s="281" t="str">
        <f>'Cover page'!D3</f>
        <v>FHH-SM-V2a</v>
      </c>
      <c r="E6" s="281"/>
      <c r="F6" s="281"/>
      <c r="G6" s="281"/>
      <c r="H6" s="281"/>
      <c r="I6" s="281"/>
      <c r="J6" s="281"/>
      <c r="K6" s="281"/>
      <c r="L6" s="281"/>
      <c r="M6" s="281"/>
      <c r="N6" s="281"/>
      <c r="O6" s="281"/>
      <c r="P6" s="281"/>
      <c r="Q6" s="281"/>
      <c r="R6" s="281"/>
      <c r="S6" s="281"/>
      <c r="T6" s="281"/>
      <c r="U6" s="281"/>
      <c r="V6" s="281"/>
      <c r="W6" s="281"/>
      <c r="X6" s="281"/>
      <c r="Y6" s="281"/>
      <c r="Z6" s="281"/>
      <c r="AA6" s="282"/>
      <c r="AB6" s="278"/>
    </row>
    <row r="7" spans="1:28" ht="16.5" customHeight="1" x14ac:dyDescent="0.3">
      <c r="A7" s="32"/>
      <c r="B7" s="27" t="s">
        <v>223</v>
      </c>
      <c r="C7" s="28" t="s">
        <v>224</v>
      </c>
      <c r="D7" s="29"/>
      <c r="E7" s="29"/>
      <c r="F7" s="29"/>
      <c r="G7" s="29"/>
      <c r="H7" s="29"/>
      <c r="I7" s="29"/>
      <c r="J7" s="29"/>
      <c r="K7" s="29"/>
      <c r="L7" s="29"/>
      <c r="M7" s="29"/>
      <c r="N7" s="29"/>
      <c r="O7" s="29"/>
      <c r="P7" s="29"/>
      <c r="Q7" s="29"/>
      <c r="R7" s="29"/>
      <c r="S7" s="29"/>
      <c r="T7" s="29"/>
      <c r="U7" s="29"/>
      <c r="V7" s="29"/>
      <c r="W7" s="29"/>
      <c r="X7" s="29"/>
      <c r="Y7" s="29"/>
      <c r="Z7" s="29"/>
      <c r="AA7" s="30"/>
    </row>
    <row r="8" spans="1:28" x14ac:dyDescent="0.3">
      <c r="A8" s="32"/>
      <c r="B8" s="31"/>
      <c r="C8" s="32" t="s">
        <v>13</v>
      </c>
      <c r="D8" s="248" t="str">
        <f>IF(RESULTS!D9&lt;1,"Error! Enter information on RESULTS sheet",RESULTS!D9)</f>
        <v>Error! Enter information on RESULTS sheet</v>
      </c>
      <c r="E8" s="248"/>
      <c r="F8" s="248"/>
      <c r="G8" s="248"/>
      <c r="H8" s="248"/>
      <c r="I8" s="248"/>
      <c r="J8" s="248"/>
      <c r="K8" s="248"/>
      <c r="L8" s="248"/>
      <c r="M8" s="248"/>
      <c r="N8" s="248"/>
      <c r="O8" s="248"/>
      <c r="P8" s="248"/>
      <c r="Q8" s="248"/>
      <c r="R8" s="248"/>
      <c r="S8" s="248"/>
      <c r="T8" s="248"/>
      <c r="U8" s="248"/>
      <c r="V8" s="248"/>
      <c r="W8" s="248"/>
      <c r="X8" s="248"/>
      <c r="Y8" s="248"/>
      <c r="Z8" s="248"/>
      <c r="AA8" s="249"/>
    </row>
    <row r="9" spans="1:28" x14ac:dyDescent="0.3">
      <c r="A9" s="32"/>
      <c r="B9" s="31"/>
      <c r="C9" s="32" t="s">
        <v>66</v>
      </c>
      <c r="D9" s="248" t="str">
        <f>IF(RESULTS!D10&lt;1,"Error! Enter information on RESULTS sheet",RESULTS!D10)</f>
        <v>Error! Enter information on RESULTS sheet</v>
      </c>
      <c r="E9" s="248"/>
      <c r="F9" s="248"/>
      <c r="G9" s="248"/>
      <c r="H9" s="248"/>
      <c r="I9" s="248"/>
      <c r="J9" s="248"/>
      <c r="K9" s="248"/>
      <c r="L9" s="248"/>
      <c r="M9" s="248"/>
      <c r="N9" s="248"/>
      <c r="O9" s="248"/>
      <c r="P9" s="248"/>
      <c r="Q9" s="248"/>
      <c r="R9" s="248"/>
      <c r="S9" s="248"/>
      <c r="T9" s="248"/>
      <c r="U9" s="248"/>
      <c r="V9" s="248"/>
      <c r="W9" s="248"/>
      <c r="X9" s="248"/>
      <c r="Y9" s="248"/>
      <c r="Z9" s="248"/>
      <c r="AA9" s="249"/>
    </row>
    <row r="10" spans="1:28" x14ac:dyDescent="0.3">
      <c r="A10" s="32"/>
      <c r="B10" s="31"/>
      <c r="C10" s="32" t="s">
        <v>275</v>
      </c>
      <c r="D10" s="248" t="str">
        <f>IF(RESULTS!D11&lt;1,"Error! Enter information on RESULTS sheet",RESULTS!D11)</f>
        <v>Error! Enter information on RESULTS sheet</v>
      </c>
      <c r="E10" s="248"/>
      <c r="F10" s="248"/>
      <c r="G10" s="248"/>
      <c r="H10" s="248"/>
      <c r="I10" s="248"/>
      <c r="J10" s="248"/>
      <c r="K10" s="248"/>
      <c r="L10" s="248"/>
      <c r="M10" s="248"/>
      <c r="N10" s="248"/>
      <c r="O10" s="248"/>
      <c r="P10" s="248"/>
      <c r="Q10" s="248"/>
      <c r="R10" s="248"/>
      <c r="S10" s="248"/>
      <c r="T10" s="248"/>
      <c r="U10" s="248"/>
      <c r="V10" s="248"/>
      <c r="W10" s="248"/>
      <c r="X10" s="248"/>
      <c r="Y10" s="248"/>
      <c r="Z10" s="248"/>
      <c r="AA10" s="249"/>
    </row>
    <row r="11" spans="1:28" ht="15" customHeight="1" thickBot="1" x14ac:dyDescent="0.35">
      <c r="A11" s="32"/>
      <c r="B11" s="31"/>
      <c r="C11" s="32" t="s">
        <v>225</v>
      </c>
      <c r="D11" s="248" t="str">
        <f>IF(RESULTS!D12&lt;1,"Error! Enter information on RESULTS sheet",RESULTS!D12)</f>
        <v>Error! Enter information on RESULTS sheet</v>
      </c>
      <c r="E11" s="248"/>
      <c r="F11" s="248"/>
      <c r="G11" s="248"/>
      <c r="H11" s="248"/>
      <c r="I11" s="248"/>
      <c r="J11" s="248"/>
      <c r="K11" s="248"/>
      <c r="L11" s="248"/>
      <c r="M11" s="248"/>
      <c r="N11" s="248"/>
      <c r="O11" s="248"/>
      <c r="P11" s="248"/>
      <c r="Q11" s="248"/>
      <c r="R11" s="248"/>
      <c r="S11" s="248"/>
      <c r="T11" s="248"/>
      <c r="U11" s="248"/>
      <c r="V11" s="248"/>
      <c r="W11" s="248"/>
      <c r="X11" s="248"/>
      <c r="Y11" s="248"/>
      <c r="Z11" s="248"/>
      <c r="AA11" s="249"/>
    </row>
    <row r="12" spans="1:28" x14ac:dyDescent="0.3">
      <c r="A12" s="32"/>
      <c r="B12" s="27" t="s">
        <v>126</v>
      </c>
      <c r="C12" s="28" t="s">
        <v>122</v>
      </c>
      <c r="D12" s="29"/>
      <c r="E12" s="29"/>
      <c r="F12" s="29"/>
      <c r="G12" s="29"/>
      <c r="H12" s="29"/>
      <c r="I12" s="29"/>
      <c r="J12" s="29"/>
      <c r="K12" s="29"/>
      <c r="L12" s="29"/>
      <c r="M12" s="29"/>
      <c r="N12" s="28"/>
      <c r="O12" s="29"/>
      <c r="P12" s="29"/>
      <c r="Q12" s="29"/>
      <c r="R12" s="29"/>
      <c r="S12" s="29"/>
      <c r="T12" s="29"/>
      <c r="U12" s="29"/>
      <c r="V12" s="29"/>
      <c r="W12" s="29"/>
      <c r="X12" s="29"/>
      <c r="Y12" s="29"/>
      <c r="Z12" s="29"/>
      <c r="AA12" s="30"/>
    </row>
    <row r="13" spans="1:28" ht="14.4" customHeight="1" x14ac:dyDescent="0.3">
      <c r="A13" s="32"/>
      <c r="B13" s="31"/>
      <c r="C13" s="32" t="s">
        <v>123</v>
      </c>
      <c r="D13" s="285" t="str">
        <f>IF(RESULTS!D14&lt;1,"Error! Not defined on RESULTS sheet",RESULTS!D14)</f>
        <v>Error! Not defined on RESULTS sheet</v>
      </c>
      <c r="E13" s="285"/>
      <c r="F13" s="285"/>
      <c r="G13" s="32"/>
      <c r="H13" s="32"/>
      <c r="I13" s="32"/>
      <c r="J13" s="32"/>
      <c r="K13" s="32"/>
      <c r="L13" s="32"/>
      <c r="M13" s="32"/>
      <c r="N13" s="61" t="s">
        <v>468</v>
      </c>
      <c r="W13" s="32"/>
      <c r="AA13" s="33"/>
    </row>
    <row r="14" spans="1:28" ht="16.2" x14ac:dyDescent="0.3">
      <c r="A14" s="32"/>
      <c r="B14" s="31"/>
      <c r="C14" s="32" t="s">
        <v>133</v>
      </c>
      <c r="D14" s="285" t="str">
        <f>IF(RESULTS!D15&lt;1,"Error! Not defined on RESULTS sheet",RESULTS!D15)</f>
        <v>Error! Not defined on RESULTS sheet</v>
      </c>
      <c r="E14" s="285"/>
      <c r="F14" s="285"/>
      <c r="G14" s="32"/>
      <c r="H14" s="32"/>
      <c r="I14" s="32"/>
      <c r="J14" s="32"/>
      <c r="K14" s="32"/>
      <c r="L14" s="32"/>
      <c r="M14" s="32"/>
      <c r="N14" s="400" t="s">
        <v>467</v>
      </c>
      <c r="O14" s="401"/>
      <c r="P14" s="396" t="s">
        <v>469</v>
      </c>
      <c r="Q14" s="398"/>
      <c r="R14" s="397"/>
      <c r="S14" s="396" t="s">
        <v>465</v>
      </c>
      <c r="T14" s="397"/>
      <c r="W14" s="32"/>
      <c r="AA14" s="33"/>
    </row>
    <row r="15" spans="1:28" x14ac:dyDescent="0.3">
      <c r="A15" s="32"/>
      <c r="B15" s="31"/>
      <c r="C15" s="32" t="s">
        <v>222</v>
      </c>
      <c r="D15" s="285" t="str">
        <f>RESULTS!D16</f>
        <v>Error! Not defined on DATA INPUT sheet</v>
      </c>
      <c r="E15" s="286"/>
      <c r="F15" s="286"/>
      <c r="G15" s="32"/>
      <c r="H15" s="32"/>
      <c r="I15" s="32"/>
      <c r="J15" s="32"/>
      <c r="K15" s="32"/>
      <c r="L15" s="32"/>
      <c r="M15" s="32"/>
      <c r="N15" s="396">
        <v>12</v>
      </c>
      <c r="O15" s="397"/>
      <c r="P15" s="299">
        <f>Calculations!BL4</f>
        <v>0</v>
      </c>
      <c r="Q15" s="300"/>
      <c r="R15" s="301"/>
      <c r="S15" s="303" t="e">
        <f>Calculations!BN4</f>
        <v>#DIV/0!</v>
      </c>
      <c r="T15" s="302"/>
      <c r="W15" s="32"/>
      <c r="AA15" s="33"/>
    </row>
    <row r="16" spans="1:28" ht="16.2" x14ac:dyDescent="0.3">
      <c r="A16" s="32"/>
      <c r="B16" s="31"/>
      <c r="C16" s="32" t="s">
        <v>226</v>
      </c>
      <c r="D16" s="285" t="str">
        <f>RESULTS!D17</f>
        <v>Error! Not defined on DATA INPUT sheet</v>
      </c>
      <c r="E16" s="285"/>
      <c r="F16" s="285"/>
      <c r="G16" s="32"/>
      <c r="H16" s="32"/>
      <c r="I16" s="32"/>
      <c r="J16" s="32"/>
      <c r="K16" s="32"/>
      <c r="L16" s="32"/>
      <c r="M16" s="32"/>
      <c r="N16" s="396">
        <v>3</v>
      </c>
      <c r="O16" s="397"/>
      <c r="P16" s="299">
        <f>Calculations!BL5</f>
        <v>0</v>
      </c>
      <c r="Q16" s="300"/>
      <c r="R16" s="301"/>
      <c r="S16" s="303" t="e">
        <f>Calculations!BN5</f>
        <v>#DIV/0!</v>
      </c>
      <c r="T16" s="302"/>
      <c r="W16" s="32"/>
      <c r="AA16" s="33"/>
    </row>
    <row r="17" spans="1:28" x14ac:dyDescent="0.3">
      <c r="A17" s="32"/>
      <c r="B17" s="31"/>
      <c r="C17" s="399" t="s">
        <v>470</v>
      </c>
      <c r="D17" s="298" t="str">
        <f>IF(Calculations!BP4=1,_xlfn.CONCAT("'Clock face' ",Calculations!BQ4),"More than one!")</f>
        <v>More than one!</v>
      </c>
      <c r="E17" s="285"/>
      <c r="F17" s="285"/>
      <c r="G17" s="32"/>
      <c r="H17" s="32"/>
      <c r="I17" s="32"/>
      <c r="J17" s="32"/>
      <c r="K17" s="32"/>
      <c r="L17" s="32"/>
      <c r="M17" s="32"/>
      <c r="N17" s="396">
        <v>6</v>
      </c>
      <c r="O17" s="397"/>
      <c r="P17" s="299">
        <f>Calculations!BL6</f>
        <v>0</v>
      </c>
      <c r="Q17" s="300"/>
      <c r="R17" s="301"/>
      <c r="S17" s="303" t="e">
        <f>Calculations!BN6</f>
        <v>#DIV/0!</v>
      </c>
      <c r="T17" s="302"/>
      <c r="W17" s="32"/>
      <c r="AA17" s="33"/>
    </row>
    <row r="18" spans="1:28" x14ac:dyDescent="0.3">
      <c r="A18" s="32"/>
      <c r="B18" s="31"/>
      <c r="C18" s="399"/>
      <c r="D18" s="32"/>
      <c r="E18" s="284"/>
      <c r="F18" s="284"/>
      <c r="G18" s="32"/>
      <c r="H18" s="32"/>
      <c r="I18" s="32"/>
      <c r="J18" s="32"/>
      <c r="K18" s="32"/>
      <c r="L18" s="32"/>
      <c r="M18" s="32"/>
      <c r="N18" s="396">
        <v>9</v>
      </c>
      <c r="O18" s="397"/>
      <c r="P18" s="299">
        <f>Calculations!BL7</f>
        <v>0</v>
      </c>
      <c r="Q18" s="300"/>
      <c r="R18" s="301"/>
      <c r="S18" s="303" t="e">
        <f>Calculations!BN7</f>
        <v>#DIV/0!</v>
      </c>
      <c r="T18" s="302"/>
      <c r="U18" s="307"/>
      <c r="W18" s="32"/>
      <c r="AA18" s="33"/>
    </row>
    <row r="19" spans="1:28" ht="6.6" customHeight="1" thickBot="1" x14ac:dyDescent="0.35">
      <c r="A19" s="32"/>
      <c r="B19" s="31"/>
      <c r="C19" s="88"/>
      <c r="E19" s="284"/>
      <c r="F19" s="284"/>
      <c r="G19" s="32"/>
      <c r="H19" s="32"/>
      <c r="I19" s="32"/>
      <c r="J19" s="32"/>
      <c r="K19" s="32"/>
      <c r="L19" s="32"/>
      <c r="M19" s="32"/>
      <c r="N19" s="304"/>
      <c r="O19" s="304"/>
      <c r="P19" s="250"/>
      <c r="Q19" s="250"/>
      <c r="R19" s="32"/>
      <c r="S19" s="305"/>
      <c r="T19" s="306"/>
      <c r="W19" s="32"/>
      <c r="AA19" s="33"/>
    </row>
    <row r="20" spans="1:28" x14ac:dyDescent="0.3">
      <c r="A20" s="32"/>
      <c r="B20" s="270" t="s">
        <v>128</v>
      </c>
      <c r="C20" s="271" t="s">
        <v>127</v>
      </c>
      <c r="D20" s="29"/>
      <c r="E20" s="29"/>
      <c r="F20" s="29"/>
      <c r="G20" s="29"/>
      <c r="H20" s="29"/>
      <c r="I20" s="29"/>
      <c r="J20" s="29"/>
      <c r="K20" s="29"/>
      <c r="L20" s="29"/>
      <c r="M20" s="29"/>
      <c r="N20" s="29"/>
      <c r="O20" s="29"/>
      <c r="P20" s="29"/>
      <c r="Q20" s="29"/>
      <c r="R20" s="29"/>
      <c r="S20" s="29"/>
      <c r="T20" s="29"/>
      <c r="U20" s="29"/>
      <c r="V20" s="29"/>
      <c r="W20" s="29"/>
      <c r="X20" s="29"/>
      <c r="Y20" s="29"/>
      <c r="Z20" s="29"/>
      <c r="AA20" s="30"/>
    </row>
    <row r="21" spans="1:28" x14ac:dyDescent="0.3">
      <c r="A21" s="32"/>
      <c r="B21" s="31"/>
      <c r="C21" s="81"/>
      <c r="D21" s="374"/>
      <c r="E21" s="374"/>
      <c r="F21" s="374"/>
      <c r="G21" s="32"/>
      <c r="H21" s="32"/>
      <c r="I21" s="380" t="s">
        <v>50</v>
      </c>
      <c r="J21" s="381"/>
      <c r="K21" s="381"/>
      <c r="L21" s="382"/>
      <c r="M21" s="32"/>
      <c r="N21" s="380" t="s">
        <v>50</v>
      </c>
      <c r="O21" s="381"/>
      <c r="P21" s="381"/>
      <c r="Q21" s="382"/>
      <c r="R21" s="32"/>
      <c r="S21" s="380" t="s">
        <v>50</v>
      </c>
      <c r="T21" s="381"/>
      <c r="U21" s="381"/>
      <c r="V21" s="382"/>
      <c r="W21" s="32"/>
      <c r="X21" s="380" t="s">
        <v>50</v>
      </c>
      <c r="Y21" s="381"/>
      <c r="Z21" s="381"/>
      <c r="AA21" s="382"/>
    </row>
    <row r="22" spans="1:28" s="1" customFormat="1" ht="15" thickBot="1" x14ac:dyDescent="0.35">
      <c r="A22" s="61"/>
      <c r="B22" s="291"/>
      <c r="C22" s="322"/>
      <c r="D22" s="321"/>
      <c r="E22" s="321"/>
      <c r="F22" s="321"/>
      <c r="G22" s="61"/>
      <c r="H22" s="61"/>
      <c r="I22" s="383" t="s">
        <v>54</v>
      </c>
      <c r="J22" s="384"/>
      <c r="K22" s="384"/>
      <c r="L22" s="385"/>
      <c r="M22" s="61"/>
      <c r="N22" s="383" t="s">
        <v>53</v>
      </c>
      <c r="O22" s="386"/>
      <c r="P22" s="386"/>
      <c r="Q22" s="387"/>
      <c r="R22" s="61"/>
      <c r="S22" s="383" t="s">
        <v>52</v>
      </c>
      <c r="T22" s="384"/>
      <c r="U22" s="384"/>
      <c r="V22" s="385"/>
      <c r="W22" s="61"/>
      <c r="X22" s="383" t="s">
        <v>51</v>
      </c>
      <c r="Y22" s="384"/>
      <c r="Z22" s="384"/>
      <c r="AA22" s="385"/>
      <c r="AB22" s="61"/>
    </row>
    <row r="23" spans="1:28" s="117" customFormat="1" ht="18" customHeight="1" thickTop="1" x14ac:dyDescent="0.3">
      <c r="A23" s="129"/>
      <c r="B23" s="31"/>
      <c r="D23" s="348" t="s">
        <v>129</v>
      </c>
      <c r="E23" s="347"/>
      <c r="F23" s="346" t="s">
        <v>200</v>
      </c>
      <c r="G23" s="347"/>
      <c r="H23" s="274"/>
      <c r="I23" s="349" t="s">
        <v>130</v>
      </c>
      <c r="J23" s="350"/>
      <c r="K23" s="272" t="s">
        <v>453</v>
      </c>
      <c r="L23" s="273" t="s">
        <v>131</v>
      </c>
      <c r="M23" s="274"/>
      <c r="N23" s="349" t="s">
        <v>130</v>
      </c>
      <c r="O23" s="350"/>
      <c r="P23" s="272" t="s">
        <v>453</v>
      </c>
      <c r="Q23" s="273" t="s">
        <v>131</v>
      </c>
      <c r="R23" s="274"/>
      <c r="S23" s="349" t="s">
        <v>130</v>
      </c>
      <c r="T23" s="350"/>
      <c r="U23" s="272" t="s">
        <v>453</v>
      </c>
      <c r="V23" s="273" t="s">
        <v>131</v>
      </c>
      <c r="W23" s="274"/>
      <c r="X23" s="349" t="s">
        <v>130</v>
      </c>
      <c r="Y23" s="350"/>
      <c r="Z23" s="272" t="s">
        <v>453</v>
      </c>
      <c r="AA23" s="273" t="s">
        <v>131</v>
      </c>
      <c r="AB23" s="129"/>
    </row>
    <row r="24" spans="1:28" x14ac:dyDescent="0.3">
      <c r="A24" s="32"/>
      <c r="B24" s="31"/>
      <c r="C24" s="61" t="s">
        <v>197</v>
      </c>
      <c r="D24" s="77"/>
      <c r="E24" s="33"/>
      <c r="F24" s="76"/>
      <c r="G24" s="33"/>
      <c r="H24" s="32"/>
      <c r="I24" s="31"/>
      <c r="J24" s="267"/>
      <c r="K24" s="268"/>
      <c r="L24" s="269"/>
      <c r="M24" s="32"/>
      <c r="N24" s="31"/>
      <c r="O24" s="267"/>
      <c r="P24" s="268"/>
      <c r="Q24" s="269"/>
      <c r="R24" s="32"/>
      <c r="S24" s="31"/>
      <c r="T24" s="267"/>
      <c r="U24" s="268"/>
      <c r="V24" s="269"/>
      <c r="W24" s="32"/>
      <c r="X24" s="31"/>
      <c r="Y24" s="267"/>
      <c r="Z24" s="268"/>
      <c r="AA24" s="269"/>
    </row>
    <row r="25" spans="1:28" x14ac:dyDescent="0.3">
      <c r="A25" s="32"/>
      <c r="B25" s="31"/>
      <c r="C25" s="59" t="s">
        <v>132</v>
      </c>
      <c r="D25" s="35">
        <f>Calculations!BD12</f>
        <v>0</v>
      </c>
      <c r="E25" s="33" t="s">
        <v>125</v>
      </c>
      <c r="F25" s="130" t="e">
        <f>ROUND(Calculations!BE12,2)</f>
        <v>#VALUE!</v>
      </c>
      <c r="G25" s="33" t="s">
        <v>124</v>
      </c>
      <c r="H25" s="83"/>
      <c r="I25" s="36" t="e">
        <f>IF(AND($D$14="provided",I22="west",$D$13="moderate risk"),VLOOKUP("high risk"&amp;$D$15&amp;I22,Parameters!$AG$4:$AH$19,2,FALSE),VLOOKUP($D$13&amp;$D$15&amp;I22,Parameters!$AG$4:$AH$19,2,FALSE))</f>
        <v>#N/A</v>
      </c>
      <c r="J25" s="32" t="s">
        <v>124</v>
      </c>
      <c r="K25" s="268" t="e">
        <f>IF($F25&lt;=I25,Parameters!$AQ$4,Parameters!$AQ$5)</f>
        <v>#VALUE!</v>
      </c>
      <c r="L25" s="290" t="e">
        <f>IF($F25&lt;=I25,"P","O")</f>
        <v>#VALUE!</v>
      </c>
      <c r="M25" s="83"/>
      <c r="N25" s="36" t="e">
        <f>IF(AND($D$14="provided",N22="west",$D$13="moderate risk"),VLOOKUP("high risk"&amp;$D$15&amp;N22,Parameters!$AG$4:$AH$19,2,FALSE),VLOOKUP($D$13&amp;$D$15&amp;N22,Parameters!$AG$4:$AH$19,2,FALSE))</f>
        <v>#N/A</v>
      </c>
      <c r="O25" s="32" t="s">
        <v>124</v>
      </c>
      <c r="P25" s="268" t="e">
        <f>IF($F25&lt;=N25,Parameters!$AQ$4,Parameters!$AQ$5)</f>
        <v>#VALUE!</v>
      </c>
      <c r="Q25" s="290" t="e">
        <f>IF($F25&lt;=N25,"P","O")</f>
        <v>#VALUE!</v>
      </c>
      <c r="R25" s="83"/>
      <c r="S25" s="36" t="e">
        <f>IF(AND($D$14="provided",S22="west",$D$13="moderate risk"),VLOOKUP("high risk"&amp;$D$15&amp;S22,Parameters!$AG$4:$AH$19,2,FALSE),VLOOKUP($D$13&amp;$D$15&amp;S22,Parameters!$AG$4:$AH$19,2,FALSE))</f>
        <v>#N/A</v>
      </c>
      <c r="T25" s="32" t="s">
        <v>124</v>
      </c>
      <c r="U25" s="268" t="e">
        <f>IF($F25&lt;=S25,Parameters!$AQ$4,Parameters!$AQ$5)</f>
        <v>#VALUE!</v>
      </c>
      <c r="V25" s="290" t="e">
        <f>IF($F25&lt;=S25,"P","O")</f>
        <v>#VALUE!</v>
      </c>
      <c r="W25" s="83"/>
      <c r="X25" s="36" t="e">
        <f>IF(AND($D$14="provided",X22="west",$D$13="moderate risk"),VLOOKUP("high risk"&amp;$D$15&amp;X22,Parameters!$AG$4:$AH$19,2,FALSE),VLOOKUP($D$13&amp;$D$15&amp;X22,Parameters!$AG$4:$AH$19,2,FALSE))</f>
        <v>#N/A</v>
      </c>
      <c r="Y25" s="32" t="s">
        <v>124</v>
      </c>
      <c r="Z25" s="268" t="e">
        <f>IF($F25&lt;=X25,Parameters!$AQ$4,Parameters!$AQ$5)</f>
        <v>#VALUE!</v>
      </c>
      <c r="AA25" s="290" t="e">
        <f>IF($F25&lt;=X25,"P","O")</f>
        <v>#VALUE!</v>
      </c>
    </row>
    <row r="26" spans="1:28" x14ac:dyDescent="0.3">
      <c r="A26" s="32"/>
      <c r="B26" s="31"/>
      <c r="C26" s="62" t="s">
        <v>199</v>
      </c>
      <c r="D26" s="355" t="e">
        <f>Calculations!BD17</f>
        <v>#N/A</v>
      </c>
      <c r="E26" s="361" t="s">
        <v>125</v>
      </c>
      <c r="F26" s="358" t="e">
        <f>ROUND(Calculations!BE17,2)</f>
        <v>#N/A</v>
      </c>
      <c r="G26" s="361" t="s">
        <v>124</v>
      </c>
      <c r="H26" s="83"/>
      <c r="I26" s="359" t="e">
        <f>IF(AND($D$14="provided",I22="west",$D$13="moderate risk"),VLOOKUP("high risk"&amp;$D$15&amp;I22,Parameters!$AG$4:$AI$19,3,FALSE),VLOOKUP($D$13&amp;$D$15&amp;I22,Parameters!$AG$4:$AI$19,3,FALSE))</f>
        <v>#N/A</v>
      </c>
      <c r="J26" s="360" t="s">
        <v>124</v>
      </c>
      <c r="K26" s="371" t="e">
        <f>IF($F26&lt;=I26,Parameters!$AQ$4,Parameters!$AQ$5)</f>
        <v>#N/A</v>
      </c>
      <c r="L26" s="379" t="e">
        <f>IF($F26&lt;=I26,"P","O")</f>
        <v>#N/A</v>
      </c>
      <c r="M26" s="83"/>
      <c r="N26" s="359" t="e">
        <f>IF(AND($D$14="provided",N22="west",$D$13="moderate risk"),VLOOKUP("high risk"&amp;$D$15&amp;N22,Parameters!$AG$4:$AI$19,3,FALSE),VLOOKUP($D$13&amp;$D$15&amp;N22,Parameters!$AG$4:$AI$19,3,FALSE))</f>
        <v>#N/A</v>
      </c>
      <c r="O26" s="360" t="s">
        <v>124</v>
      </c>
      <c r="P26" s="371" t="e">
        <f>IF($F26&lt;=N26,Parameters!$AQ$4,Parameters!$AQ$5)</f>
        <v>#N/A</v>
      </c>
      <c r="Q26" s="379" t="e">
        <f>IF($F26&lt;=N26,"P","O")</f>
        <v>#N/A</v>
      </c>
      <c r="R26" s="83"/>
      <c r="S26" s="359" t="e">
        <f>IF(AND($D$14="provided",S22="west",$D$13="moderate risk"),VLOOKUP("high risk"&amp;$D$15&amp;S22,Parameters!$AG$4:$AI$19,3,FALSE),VLOOKUP($D$13&amp;$D$15&amp;S22,Parameters!$AG$4:$AI$19,3,FALSE))</f>
        <v>#N/A</v>
      </c>
      <c r="T26" s="360" t="s">
        <v>124</v>
      </c>
      <c r="U26" s="371" t="e">
        <f>IF($F26&lt;=S26,Parameters!$AQ$4,Parameters!$AQ$5)</f>
        <v>#N/A</v>
      </c>
      <c r="V26" s="379" t="e">
        <f>IF($F26&lt;=S26,"P","O")</f>
        <v>#N/A</v>
      </c>
      <c r="W26" s="83"/>
      <c r="X26" s="359" t="e">
        <f>IF(AND($D$14="provided",X22="west",$D$13="moderate risk"),VLOOKUP("high risk"&amp;$D$15&amp;X22,Parameters!$AG$4:$AI$19,3,FALSE),VLOOKUP($D$13&amp;$D$15&amp;X22,Parameters!$AG$4:$AI$19,3,FALSE))</f>
        <v>#N/A</v>
      </c>
      <c r="Y26" s="360" t="s">
        <v>124</v>
      </c>
      <c r="Z26" s="371" t="e">
        <f>IF($F26&lt;=X26,Parameters!$AQ$4,Parameters!$AQ$5)</f>
        <v>#N/A</v>
      </c>
      <c r="AA26" s="379" t="e">
        <f>IF($F26&lt;=X26,"P","O")</f>
        <v>#N/A</v>
      </c>
    </row>
    <row r="27" spans="1:28" x14ac:dyDescent="0.3">
      <c r="A27" s="32"/>
      <c r="B27" s="31"/>
      <c r="C27" s="63" t="e">
        <f>Calculations!BC16</f>
        <v>#N/A</v>
      </c>
      <c r="D27" s="355"/>
      <c r="E27" s="361"/>
      <c r="F27" s="358"/>
      <c r="G27" s="361"/>
      <c r="H27" s="32"/>
      <c r="I27" s="359"/>
      <c r="J27" s="360"/>
      <c r="K27" s="371"/>
      <c r="L27" s="379"/>
      <c r="M27" s="32"/>
      <c r="N27" s="359"/>
      <c r="O27" s="360"/>
      <c r="P27" s="371"/>
      <c r="Q27" s="379"/>
      <c r="R27" s="32"/>
      <c r="S27" s="359"/>
      <c r="T27" s="360"/>
      <c r="U27" s="371"/>
      <c r="V27" s="379"/>
      <c r="W27" s="32"/>
      <c r="X27" s="359"/>
      <c r="Y27" s="360"/>
      <c r="Z27" s="371"/>
      <c r="AA27" s="379"/>
    </row>
    <row r="28" spans="1:28" x14ac:dyDescent="0.3">
      <c r="A28" s="32"/>
      <c r="B28" s="31"/>
      <c r="C28" s="59" t="s">
        <v>201</v>
      </c>
      <c r="D28" s="351" t="str">
        <f>Calculations!BD7</f>
        <v>Error</v>
      </c>
      <c r="E28" s="352"/>
      <c r="F28" s="131"/>
      <c r="G28" s="33"/>
      <c r="H28" s="32"/>
      <c r="I28" s="356" t="str">
        <f>IF($D$13="High Risk","Required",IF(AND($D$13="moderate risk",$D$14="provided",I22="west"),"Required",IF($D$13="Error! Not defined on RESULTS sheet"," ","Not required")))</f>
        <v xml:space="preserve"> </v>
      </c>
      <c r="J28" s="357"/>
      <c r="K28" s="268"/>
      <c r="L28" s="290" t="str">
        <f>IF(AND(I28="Required",$D$28="None"),"O",IF(Calculations!$BS$4=0," ","P"))</f>
        <v xml:space="preserve"> </v>
      </c>
      <c r="M28" s="32"/>
      <c r="N28" s="356" t="str">
        <f>IF($D$13="High Risk","Required",IF(AND($D$13="moderate risk",$D$14="provided",N22="west"),"Required",IF($D$13="Error! Not defined on RESULTS sheet"," ","Not required")))</f>
        <v xml:space="preserve"> </v>
      </c>
      <c r="O28" s="357"/>
      <c r="P28" s="268"/>
      <c r="Q28" s="290" t="str">
        <f>IF(AND(N28="Required",$D$28="None"),"O",IF(Calculations!$BS$4=0," ","P"))</f>
        <v xml:space="preserve"> </v>
      </c>
      <c r="R28" s="32"/>
      <c r="S28" s="356" t="str">
        <f>IF($D$13="High Risk","Required",IF(AND($D$13="moderate risk",$D$14="provided",S22="west"),"Required",IF($D$13="Error! Not defined on RESULTS sheet"," ","Not required")))</f>
        <v xml:space="preserve"> </v>
      </c>
      <c r="T28" s="357"/>
      <c r="U28" s="268"/>
      <c r="V28" s="290" t="str">
        <f>IF(AND(S28="Required",$D$28="None"),"O",IF(Calculations!$BS$4=0," ","P"))</f>
        <v xml:space="preserve"> </v>
      </c>
      <c r="W28" s="32"/>
      <c r="X28" s="356" t="str">
        <f>IF($D$13="High Risk","Required",IF(AND($D$13="moderate risk",$D$14="provided",X22="west"),"Required",IF($D$13="Error! Not defined on RESULTS sheet"," ","Not required")))</f>
        <v xml:space="preserve"> </v>
      </c>
      <c r="Y28" s="357"/>
      <c r="Z28" s="268"/>
      <c r="AA28" s="290" t="str">
        <f>IF(AND(X28="Required",$D$28="None"),"O",IF(Calculations!$BS$4=0," ","P"))</f>
        <v xml:space="preserve"> </v>
      </c>
    </row>
    <row r="29" spans="1:28" x14ac:dyDescent="0.3">
      <c r="A29" s="32"/>
      <c r="B29" s="31"/>
      <c r="C29" s="61" t="s">
        <v>196</v>
      </c>
      <c r="D29" s="77"/>
      <c r="E29" s="33"/>
      <c r="F29" s="131"/>
      <c r="G29" s="33"/>
      <c r="H29" s="32"/>
      <c r="I29" s="31"/>
      <c r="J29" s="267"/>
      <c r="K29" s="268"/>
      <c r="L29" s="290"/>
      <c r="M29" s="32"/>
      <c r="N29" s="31"/>
      <c r="O29" s="267"/>
      <c r="P29" s="268"/>
      <c r="Q29" s="290"/>
      <c r="R29" s="32"/>
      <c r="S29" s="31"/>
      <c r="T29" s="267"/>
      <c r="U29" s="268"/>
      <c r="V29" s="290"/>
      <c r="W29" s="32"/>
      <c r="X29" s="31"/>
      <c r="Y29" s="267"/>
      <c r="Z29" s="268"/>
      <c r="AA29" s="290"/>
    </row>
    <row r="30" spans="1:28" x14ac:dyDescent="0.3">
      <c r="A30" s="32"/>
      <c r="B30" s="37"/>
      <c r="C30" s="59" t="s">
        <v>220</v>
      </c>
      <c r="D30" s="78">
        <f>Calculations!BD13</f>
        <v>0</v>
      </c>
      <c r="E30" s="58" t="s">
        <v>125</v>
      </c>
      <c r="F30" s="132" t="e">
        <f>ROUND(Calculations!BE13,2)</f>
        <v>#VALUE!</v>
      </c>
      <c r="G30" s="33" t="s">
        <v>124</v>
      </c>
      <c r="H30" s="32"/>
      <c r="I30" s="38" t="e">
        <f>VLOOKUP($D$13&amp;$D$15&amp;I22,Parameters!$AG$4:$AL$19,4,FALSE)</f>
        <v>#N/A</v>
      </c>
      <c r="J30" s="32" t="s">
        <v>124</v>
      </c>
      <c r="K30" s="268" t="e">
        <f>IF($F30&gt;=I30,Parameters!$AQ$4,Parameters!$AQ$5)</f>
        <v>#VALUE!</v>
      </c>
      <c r="L30" s="290" t="e">
        <f>IF($F30&lt;I30,"O","P")</f>
        <v>#VALUE!</v>
      </c>
      <c r="M30" s="32"/>
      <c r="N30" s="38" t="e">
        <f>VLOOKUP($D$13&amp;$D$15&amp;N22,Parameters!$AG$4:$AL$19,4,FALSE)</f>
        <v>#N/A</v>
      </c>
      <c r="O30" s="32" t="s">
        <v>124</v>
      </c>
      <c r="P30" s="268" t="e">
        <f>IF($F30&gt;=N30,Parameters!$AQ$4,Parameters!$AQ$5)</f>
        <v>#VALUE!</v>
      </c>
      <c r="Q30" s="290" t="e">
        <f>IF($F30&lt;N30,"O","P")</f>
        <v>#VALUE!</v>
      </c>
      <c r="R30" s="32"/>
      <c r="S30" s="38" t="e">
        <f>VLOOKUP($D$13&amp;$D$15&amp;S22,Parameters!$AG$4:$AL$19,4,FALSE)</f>
        <v>#N/A</v>
      </c>
      <c r="T30" s="32" t="s">
        <v>124</v>
      </c>
      <c r="U30" s="268" t="e">
        <f>IF($F30&gt;=S30,Parameters!$AQ$4,Parameters!$AQ$5)</f>
        <v>#VALUE!</v>
      </c>
      <c r="V30" s="290" t="e">
        <f>IF($F30&lt;S30,"O","P")</f>
        <v>#VALUE!</v>
      </c>
      <c r="W30" s="32"/>
      <c r="X30" s="38" t="e">
        <f>VLOOKUP($D$13&amp;$D$15&amp;X22,Parameters!$AG$4:$AL$19,4,FALSE)</f>
        <v>#N/A</v>
      </c>
      <c r="Y30" s="32" t="s">
        <v>124</v>
      </c>
      <c r="Z30" s="268" t="e">
        <f>IF($F30&gt;=X30,Parameters!$AQ$4,Parameters!$AQ$5)</f>
        <v>#VALUE!</v>
      </c>
      <c r="AA30" s="290" t="e">
        <f>IF($F30&lt;X30,"O","P")</f>
        <v>#VALUE!</v>
      </c>
    </row>
    <row r="31" spans="1:28" x14ac:dyDescent="0.3">
      <c r="A31" s="32"/>
      <c r="B31" s="37"/>
      <c r="C31" s="59" t="s">
        <v>221</v>
      </c>
      <c r="D31" s="79">
        <f>Calculations!BD13</f>
        <v>0</v>
      </c>
      <c r="E31" s="58" t="s">
        <v>125</v>
      </c>
      <c r="F31" s="133" t="e">
        <f>ROUND(Calculations!BD9,2)</f>
        <v>#DIV/0!</v>
      </c>
      <c r="G31" s="33" t="s">
        <v>124</v>
      </c>
      <c r="H31" s="32"/>
      <c r="I31" s="39" t="e">
        <f>VLOOKUP($D$13&amp;$D$15&amp;I22,Parameters!$AG$4:$AL$19,5,FALSE)</f>
        <v>#N/A</v>
      </c>
      <c r="J31" s="32" t="s">
        <v>124</v>
      </c>
      <c r="K31" s="268" t="e">
        <f>IF($F31&gt;=I31,Parameters!$AQ$4,Parameters!$AQ$5)</f>
        <v>#DIV/0!</v>
      </c>
      <c r="L31" s="290" t="e">
        <f>IF($F31&lt;I31,"O","P")</f>
        <v>#DIV/0!</v>
      </c>
      <c r="M31" s="32"/>
      <c r="N31" s="39" t="e">
        <f>VLOOKUP($D$13&amp;$D$15&amp;N22,Parameters!$AG$4:$AL$19,5,FALSE)</f>
        <v>#N/A</v>
      </c>
      <c r="O31" s="32" t="s">
        <v>124</v>
      </c>
      <c r="P31" s="268" t="e">
        <f>IF($F31&gt;=N31,Parameters!$AQ$4,Parameters!$AQ$5)</f>
        <v>#DIV/0!</v>
      </c>
      <c r="Q31" s="290" t="e">
        <f>IF($F31&lt;N31,"O","P")</f>
        <v>#DIV/0!</v>
      </c>
      <c r="R31" s="32"/>
      <c r="S31" s="39" t="e">
        <f>VLOOKUP($D$13&amp;$D$15&amp;S22,Parameters!$AG$4:$AL$19,5,FALSE)</f>
        <v>#N/A</v>
      </c>
      <c r="T31" s="32" t="s">
        <v>124</v>
      </c>
      <c r="U31" s="268" t="e">
        <f>IF($F31&gt;=S31,Parameters!$AQ$4,Parameters!$AQ$5)</f>
        <v>#DIV/0!</v>
      </c>
      <c r="V31" s="290" t="e">
        <f>IF($F31&lt;S31,"O","P")</f>
        <v>#DIV/0!</v>
      </c>
      <c r="W31" s="32"/>
      <c r="X31" s="39" t="e">
        <f>VLOOKUP($D$13&amp;$D$15&amp;X22,Parameters!$AG$4:$AL$19,5,FALSE)</f>
        <v>#N/A</v>
      </c>
      <c r="Y31" s="32" t="s">
        <v>124</v>
      </c>
      <c r="Z31" s="268" t="e">
        <f>IF($F31&gt;=X31,Parameters!$AQ$4,Parameters!$AQ$5)</f>
        <v>#DIV/0!</v>
      </c>
      <c r="AA31" s="290" t="e">
        <f>IF($F31&lt;X31,"O","P")</f>
        <v>#DIV/0!</v>
      </c>
    </row>
    <row r="32" spans="1:28" x14ac:dyDescent="0.3">
      <c r="A32" s="32"/>
      <c r="B32" s="40"/>
      <c r="C32" s="59" t="s">
        <v>134</v>
      </c>
      <c r="D32" s="41" t="str">
        <f>Calculations!BD20</f>
        <v/>
      </c>
      <c r="E32" s="33" t="s">
        <v>125</v>
      </c>
      <c r="F32" s="134" t="str">
        <f>IF(Calculations!BE20="","",ROUND(Calculations!BE20,2))</f>
        <v/>
      </c>
      <c r="G32" s="33" t="s">
        <v>124</v>
      </c>
      <c r="H32" s="32"/>
      <c r="I32" s="42" t="str">
        <f>IF(Calculations!$BE20="","",VLOOKUP($D$13&amp;$D$15&amp;I$22,Parameters!$AG$4:$AL$19,6,FALSE))</f>
        <v/>
      </c>
      <c r="J32" s="32" t="s">
        <v>124</v>
      </c>
      <c r="K32" s="268" t="str">
        <f>IF(Calculations!$BE20="","",IF($F32&gt;=I32,Parameters!$AQ$4,Parameters!$AQ$5))</f>
        <v/>
      </c>
      <c r="L32" s="290" t="str">
        <f>IF($F32="","",IF($F32&lt;I32,"O","P"))</f>
        <v/>
      </c>
      <c r="M32" s="32"/>
      <c r="N32" s="42" t="str">
        <f>IF(Calculations!$BE20="","",VLOOKUP($D$13&amp;$D$15&amp;N$22,Parameters!$AG$4:$AL$19,6,FALSE))</f>
        <v/>
      </c>
      <c r="O32" s="32" t="s">
        <v>124</v>
      </c>
      <c r="P32" s="268" t="str">
        <f>IF(Calculations!$BE20="","",IF($F32&gt;=N32,Parameters!$AQ$4,Parameters!$AQ$5))</f>
        <v/>
      </c>
      <c r="Q32" s="290" t="str">
        <f>IF($F32="","",IF($F32&lt;N32,"O","P"))</f>
        <v/>
      </c>
      <c r="R32" s="32"/>
      <c r="S32" s="42" t="str">
        <f>IF(Calculations!$BE20="","",VLOOKUP($D$13&amp;$D$15&amp;S$22,Parameters!$AG$4:$AL$19,6,FALSE))</f>
        <v/>
      </c>
      <c r="T32" s="32" t="s">
        <v>124</v>
      </c>
      <c r="U32" s="268" t="str">
        <f>IF(Calculations!$BE20="","",IF($F32&gt;=S32,Parameters!$AQ$4,Parameters!$AQ$5))</f>
        <v/>
      </c>
      <c r="V32" s="290" t="str">
        <f>IF($F32="","",IF($F32&lt;S32,"O","P"))</f>
        <v/>
      </c>
      <c r="W32" s="32"/>
      <c r="X32" s="42" t="str">
        <f>IF(Calculations!$BE20="","",VLOOKUP($D$13&amp;$D$15&amp;X$22,Parameters!$AG$4:$AL$19,6,FALSE))</f>
        <v/>
      </c>
      <c r="Y32" s="32" t="s">
        <v>124</v>
      </c>
      <c r="Z32" s="268" t="str">
        <f>IF(Calculations!$BE20="","",IF($F32&gt;=X32,Parameters!$AQ$4,Parameters!$AQ$5))</f>
        <v/>
      </c>
      <c r="AA32" s="290" t="str">
        <f>IF($F32="","",IF($F32&lt;X32,"O","P"))</f>
        <v/>
      </c>
    </row>
    <row r="33" spans="1:27" x14ac:dyDescent="0.3">
      <c r="A33" s="32"/>
      <c r="B33" s="40"/>
      <c r="C33" s="59" t="s">
        <v>135</v>
      </c>
      <c r="D33" s="41" t="str">
        <f>Calculations!BD21</f>
        <v/>
      </c>
      <c r="E33" s="33" t="s">
        <v>125</v>
      </c>
      <c r="F33" s="134" t="str">
        <f>IF(Calculations!BE21="","",ROUND(Calculations!BE21,2))</f>
        <v/>
      </c>
      <c r="G33" s="33" t="s">
        <v>124</v>
      </c>
      <c r="H33" s="32"/>
      <c r="I33" s="42" t="str">
        <f>IF(Calculations!$BE21="","",VLOOKUP($D$13&amp;$D$15&amp;I$22,Parameters!$AG$4:$AL$19,6,FALSE))</f>
        <v/>
      </c>
      <c r="J33" s="32" t="s">
        <v>124</v>
      </c>
      <c r="K33" s="268" t="str">
        <f>IF(Calculations!$BE21="","",IF($F33&gt;=I33,Parameters!$AQ$4,Parameters!$AQ$5))</f>
        <v/>
      </c>
      <c r="L33" s="290" t="str">
        <f t="shared" ref="L33:L35" si="0">IF($F33="","",IF($F33&lt;I33,"O","P"))</f>
        <v/>
      </c>
      <c r="M33" s="32"/>
      <c r="N33" s="42" t="str">
        <f>IF(Calculations!$BE21="","",VLOOKUP($D$13&amp;$D$15&amp;N$22,Parameters!$AG$4:$AL$19,6,FALSE))</f>
        <v/>
      </c>
      <c r="O33" s="32" t="s">
        <v>124</v>
      </c>
      <c r="P33" s="268" t="str">
        <f>IF(Calculations!$BE21="","",IF($F33&gt;=N33,Parameters!$AQ$4,Parameters!$AQ$5))</f>
        <v/>
      </c>
      <c r="Q33" s="290" t="str">
        <f t="shared" ref="Q33:Q35" si="1">IF($F33="","",IF($F33&lt;N33,"O","P"))</f>
        <v/>
      </c>
      <c r="R33" s="32"/>
      <c r="S33" s="42" t="str">
        <f>IF(Calculations!$BE21="","",VLOOKUP($D$13&amp;$D$15&amp;S$22,Parameters!$AG$4:$AL$19,6,FALSE))</f>
        <v/>
      </c>
      <c r="T33" s="32" t="s">
        <v>124</v>
      </c>
      <c r="U33" s="268" t="str">
        <f>IF(Calculations!$BE21="","",IF($F33&gt;=S33,Parameters!$AQ$4,Parameters!$AQ$5))</f>
        <v/>
      </c>
      <c r="V33" s="290" t="str">
        <f t="shared" ref="V33:V35" si="2">IF($F33="","",IF($F33&lt;S33,"O","P"))</f>
        <v/>
      </c>
      <c r="W33" s="32"/>
      <c r="X33" s="42" t="str">
        <f>IF(Calculations!$BE21="","",VLOOKUP($D$13&amp;$D$15&amp;X$22,Parameters!$AG$4:$AL$19,6,FALSE))</f>
        <v/>
      </c>
      <c r="Y33" s="32" t="s">
        <v>124</v>
      </c>
      <c r="Z33" s="268" t="str">
        <f>IF(Calculations!$BE21="","",IF($F33&gt;=X33,Parameters!$AQ$4,Parameters!$AQ$5))</f>
        <v/>
      </c>
      <c r="AA33" s="290" t="str">
        <f t="shared" ref="AA33:AA35" si="3">IF($F33="","",IF($F33&lt;X33,"O","P"))</f>
        <v/>
      </c>
    </row>
    <row r="34" spans="1:27" x14ac:dyDescent="0.3">
      <c r="A34" s="32"/>
      <c r="B34" s="40"/>
      <c r="C34" s="59" t="s">
        <v>136</v>
      </c>
      <c r="D34" s="41" t="str">
        <f>Calculations!BD22</f>
        <v/>
      </c>
      <c r="E34" s="33" t="s">
        <v>125</v>
      </c>
      <c r="F34" s="134" t="str">
        <f>IF(Calculations!BE22="","",ROUND(Calculations!BE22,2))</f>
        <v/>
      </c>
      <c r="G34" s="33" t="s">
        <v>124</v>
      </c>
      <c r="H34" s="32"/>
      <c r="I34" s="42" t="str">
        <f>IF(Calculations!$BE22="","",VLOOKUP($D$13&amp;$D$15&amp;I$22,Parameters!$AG$4:$AL$19,6,FALSE))</f>
        <v/>
      </c>
      <c r="J34" s="32" t="s">
        <v>124</v>
      </c>
      <c r="K34" s="268" t="str">
        <f>IF(Calculations!$BE22="","",IF($F34&gt;=I34,Parameters!$AQ$4,Parameters!$AQ$5))</f>
        <v/>
      </c>
      <c r="L34" s="290" t="str">
        <f t="shared" si="0"/>
        <v/>
      </c>
      <c r="M34" s="32"/>
      <c r="N34" s="42" t="str">
        <f>IF(Calculations!$BE22="","",VLOOKUP($D$13&amp;$D$15&amp;N$22,Parameters!$AG$4:$AL$19,6,FALSE))</f>
        <v/>
      </c>
      <c r="O34" s="32" t="s">
        <v>124</v>
      </c>
      <c r="P34" s="268" t="str">
        <f>IF(Calculations!$BE22="","",IF($F34&gt;=N34,Parameters!$AQ$4,Parameters!$AQ$5))</f>
        <v/>
      </c>
      <c r="Q34" s="290" t="str">
        <f t="shared" si="1"/>
        <v/>
      </c>
      <c r="R34" s="32"/>
      <c r="S34" s="42" t="str">
        <f>IF(Calculations!$BE22="","",VLOOKUP($D$13&amp;$D$15&amp;S$22,Parameters!$AG$4:$AL$19,6,FALSE))</f>
        <v/>
      </c>
      <c r="T34" s="32" t="s">
        <v>124</v>
      </c>
      <c r="U34" s="268" t="str">
        <f>IF(Calculations!$BE22="","",IF($F34&gt;=S34,Parameters!$AQ$4,Parameters!$AQ$5))</f>
        <v/>
      </c>
      <c r="V34" s="290" t="str">
        <f t="shared" si="2"/>
        <v/>
      </c>
      <c r="W34" s="32"/>
      <c r="X34" s="42" t="str">
        <f>IF(Calculations!$BE22="","",VLOOKUP($D$13&amp;$D$15&amp;X$22,Parameters!$AG$4:$AL$19,6,FALSE))</f>
        <v/>
      </c>
      <c r="Y34" s="32" t="s">
        <v>124</v>
      </c>
      <c r="Z34" s="268" t="str">
        <f>IF(Calculations!$BE22="","",IF($F34&gt;=X34,Parameters!$AQ$4,Parameters!$AQ$5))</f>
        <v/>
      </c>
      <c r="AA34" s="290" t="str">
        <f t="shared" si="3"/>
        <v/>
      </c>
    </row>
    <row r="35" spans="1:27" x14ac:dyDescent="0.3">
      <c r="A35" s="32"/>
      <c r="B35" s="40"/>
      <c r="C35" s="59" t="s">
        <v>137</v>
      </c>
      <c r="D35" s="41" t="str">
        <f>Calculations!BD23</f>
        <v/>
      </c>
      <c r="E35" s="33" t="s">
        <v>125</v>
      </c>
      <c r="F35" s="134" t="str">
        <f>IF(Calculations!BE23="","",ROUND(Calculations!BE23,2))</f>
        <v/>
      </c>
      <c r="G35" s="33" t="s">
        <v>124</v>
      </c>
      <c r="H35" s="32"/>
      <c r="I35" s="42" t="str">
        <f>IF(Calculations!$BE23="","",VLOOKUP($D$13&amp;$D$15&amp;I$22,Parameters!$AG$4:$AL$19,6,FALSE))</f>
        <v/>
      </c>
      <c r="J35" s="32" t="s">
        <v>124</v>
      </c>
      <c r="K35" s="268" t="str">
        <f>IF(Calculations!$BE23="","",IF($F35&gt;=I35,Parameters!$AQ$4,Parameters!$AQ$5))</f>
        <v/>
      </c>
      <c r="L35" s="290" t="str">
        <f t="shared" si="0"/>
        <v/>
      </c>
      <c r="M35" s="32"/>
      <c r="N35" s="42" t="str">
        <f>IF(Calculations!$BE23="","",VLOOKUP($D$13&amp;$D$15&amp;N$22,Parameters!$AG$4:$AL$19,6,FALSE))</f>
        <v/>
      </c>
      <c r="O35" s="32" t="s">
        <v>124</v>
      </c>
      <c r="P35" s="268" t="str">
        <f>IF(Calculations!$BE23="","",IF($F35&gt;=N35,Parameters!$AQ$4,Parameters!$AQ$5))</f>
        <v/>
      </c>
      <c r="Q35" s="290" t="str">
        <f t="shared" si="1"/>
        <v/>
      </c>
      <c r="R35" s="32"/>
      <c r="S35" s="42" t="str">
        <f>IF(Calculations!$BE23="","",VLOOKUP($D$13&amp;$D$15&amp;S$22,Parameters!$AG$4:$AL$19,6,FALSE))</f>
        <v/>
      </c>
      <c r="T35" s="32" t="s">
        <v>124</v>
      </c>
      <c r="U35" s="268" t="str">
        <f>IF(Calculations!$BE23="","",IF($F35&gt;=S35,Parameters!$AQ$4,Parameters!$AQ$5))</f>
        <v/>
      </c>
      <c r="V35" s="290" t="str">
        <f t="shared" si="2"/>
        <v/>
      </c>
      <c r="W35" s="32"/>
      <c r="X35" s="42" t="str">
        <f>IF(Calculations!$BE23="","",VLOOKUP($D$13&amp;$D$15&amp;X$22,Parameters!$AG$4:$AL$19,6,FALSE))</f>
        <v/>
      </c>
      <c r="Y35" s="32" t="s">
        <v>124</v>
      </c>
      <c r="Z35" s="268" t="str">
        <f>IF(Calculations!$BE23="","",IF($F35&gt;=X35,Parameters!$AQ$4,Parameters!$AQ$5))</f>
        <v/>
      </c>
      <c r="AA35" s="290" t="str">
        <f t="shared" si="3"/>
        <v/>
      </c>
    </row>
    <row r="36" spans="1:27" x14ac:dyDescent="0.3">
      <c r="A36" s="32"/>
      <c r="B36" s="40"/>
      <c r="C36" s="59" t="s">
        <v>168</v>
      </c>
      <c r="D36" s="41" t="str">
        <f>Calculations!BD24</f>
        <v/>
      </c>
      <c r="E36" s="33" t="s">
        <v>125</v>
      </c>
      <c r="F36" s="134" t="str">
        <f>IF(Calculations!BE24="","",ROUND(Calculations!BE24,2))</f>
        <v/>
      </c>
      <c r="G36" s="33" t="s">
        <v>124</v>
      </c>
      <c r="H36" s="32"/>
      <c r="I36" s="42" t="str">
        <f>IF(Calculations!$BE24="","",VLOOKUP($D$13&amp;$D$15&amp;I$22,Parameters!$AG$4:$AL$19,6,FALSE))</f>
        <v/>
      </c>
      <c r="J36" s="32" t="s">
        <v>124</v>
      </c>
      <c r="K36" s="268" t="str">
        <f>IF(Calculations!$BE24="","",IF($F36&gt;=I36,Parameters!$AQ$4,Parameters!$AQ$5))</f>
        <v/>
      </c>
      <c r="L36" s="290" t="str">
        <f t="shared" ref="L36:L39" si="4">IF($F36="","",IF($F36&lt;I36,"O","P"))</f>
        <v/>
      </c>
      <c r="M36" s="32"/>
      <c r="N36" s="42" t="str">
        <f>IF(Calculations!$BE24="","",VLOOKUP($D$13&amp;$D$15&amp;N$22,Parameters!$AG$4:$AL$19,6,FALSE))</f>
        <v/>
      </c>
      <c r="O36" s="32" t="s">
        <v>124</v>
      </c>
      <c r="P36" s="268" t="str">
        <f>IF(Calculations!$BE24="","",IF($F36&gt;=N36,Parameters!$AQ$4,Parameters!$AQ$5))</f>
        <v/>
      </c>
      <c r="Q36" s="290" t="str">
        <f t="shared" ref="Q36:Q39" si="5">IF($F36="","",IF($F36&lt;N36,"O","P"))</f>
        <v/>
      </c>
      <c r="R36" s="32"/>
      <c r="S36" s="42" t="str">
        <f>IF(Calculations!$BE24="","",VLOOKUP($D$13&amp;$D$15&amp;S$22,Parameters!$AG$4:$AL$19,6,FALSE))</f>
        <v/>
      </c>
      <c r="T36" s="32" t="s">
        <v>124</v>
      </c>
      <c r="U36" s="268" t="str">
        <f>IF(Calculations!$BE24="","",IF($F36&gt;=S36,Parameters!$AQ$4,Parameters!$AQ$5))</f>
        <v/>
      </c>
      <c r="V36" s="290" t="str">
        <f t="shared" ref="V36:V39" si="6">IF($F36="","",IF($F36&lt;S36,"O","P"))</f>
        <v/>
      </c>
      <c r="W36" s="32"/>
      <c r="X36" s="42" t="str">
        <f>IF(Calculations!$BE24="","",VLOOKUP($D$13&amp;$D$15&amp;X$22,Parameters!$AG$4:$AL$19,6,FALSE))</f>
        <v/>
      </c>
      <c r="Y36" s="32" t="s">
        <v>124</v>
      </c>
      <c r="Z36" s="268" t="str">
        <f>IF(Calculations!$BE24="","",IF($F36&gt;=X36,Parameters!$AQ$4,Parameters!$AQ$5))</f>
        <v/>
      </c>
      <c r="AA36" s="290" t="str">
        <f t="shared" ref="AA36:AA39" si="7">IF($F36="","",IF($F36&lt;X36,"O","P"))</f>
        <v/>
      </c>
    </row>
    <row r="37" spans="1:27" x14ac:dyDescent="0.3">
      <c r="A37" s="32"/>
      <c r="B37" s="40"/>
      <c r="C37" s="59" t="s">
        <v>480</v>
      </c>
      <c r="D37" s="41" t="str">
        <f>Calculations!BD25</f>
        <v/>
      </c>
      <c r="E37" s="33" t="s">
        <v>125</v>
      </c>
      <c r="F37" s="134" t="str">
        <f>IF(Calculations!BE25="","",ROUND(Calculations!BE25,2))</f>
        <v/>
      </c>
      <c r="G37" s="33" t="s">
        <v>124</v>
      </c>
      <c r="H37" s="32"/>
      <c r="I37" s="42" t="str">
        <f>IF(Calculations!$BE25="","",VLOOKUP($D$13&amp;$D$15&amp;I$22,Parameters!$AG$4:$AL$19,6,FALSE))</f>
        <v/>
      </c>
      <c r="J37" s="33" t="s">
        <v>124</v>
      </c>
      <c r="K37" s="268" t="str">
        <f>IF(Calculations!$BE25="","",IF($F37&gt;=I37,Parameters!$AQ$4,Parameters!$AQ$5))</f>
        <v/>
      </c>
      <c r="L37" s="290" t="str">
        <f t="shared" ref="L37:L39" si="8">IF($F37="","",IF($F37&lt;I37,"O","P"))</f>
        <v/>
      </c>
      <c r="M37" s="32"/>
      <c r="N37" s="42" t="str">
        <f>IF(Calculations!$BE25="","",VLOOKUP($D$13&amp;$D$15&amp;N$22,Parameters!$AG$4:$AL$19,6,FALSE))</f>
        <v/>
      </c>
      <c r="O37" s="33" t="s">
        <v>124</v>
      </c>
      <c r="P37" s="268" t="str">
        <f>IF(Calculations!$BE25="","",IF($F37&gt;=N37,Parameters!$AQ$4,Parameters!$AQ$5))</f>
        <v/>
      </c>
      <c r="Q37" s="290" t="str">
        <f t="shared" ref="Q37:Q39" si="9">IF($F37="","",IF($F37&lt;N37,"O","P"))</f>
        <v/>
      </c>
      <c r="R37" s="32"/>
      <c r="S37" s="42" t="str">
        <f>IF(Calculations!$BE25="","",VLOOKUP($D$13&amp;$D$15&amp;S$22,Parameters!$AG$4:$AL$19,6,FALSE))</f>
        <v/>
      </c>
      <c r="T37" s="33" t="s">
        <v>124</v>
      </c>
      <c r="U37" s="268" t="str">
        <f>IF(Calculations!$BE25="","",IF($F37&gt;=S37,Parameters!$AQ$4,Parameters!$AQ$5))</f>
        <v/>
      </c>
      <c r="V37" s="290" t="str">
        <f t="shared" ref="V37:V39" si="10">IF($F37="","",IF($F37&lt;S37,"O","P"))</f>
        <v/>
      </c>
      <c r="W37" s="32"/>
      <c r="X37" s="42" t="str">
        <f>IF(Calculations!$BE25="","",VLOOKUP($D$13&amp;$D$15&amp;X$22,Parameters!$AG$4:$AL$19,6,FALSE))</f>
        <v/>
      </c>
      <c r="Y37" s="33" t="s">
        <v>124</v>
      </c>
      <c r="Z37" s="268" t="str">
        <f>IF(Calculations!$BE25="","",IF($F37&gt;=X37,Parameters!$AQ$4,Parameters!$AQ$5))</f>
        <v/>
      </c>
      <c r="AA37" s="290" t="str">
        <f t="shared" ref="AA37:AA39" si="11">IF($F37="","",IF($F37&lt;X37,"O","P"))</f>
        <v/>
      </c>
    </row>
    <row r="38" spans="1:27" x14ac:dyDescent="0.3">
      <c r="A38" s="32"/>
      <c r="B38" s="40"/>
      <c r="C38" s="59" t="s">
        <v>491</v>
      </c>
      <c r="D38" s="41" t="str">
        <f>Calculations!BD26</f>
        <v/>
      </c>
      <c r="E38" s="33" t="s">
        <v>125</v>
      </c>
      <c r="F38" s="134" t="str">
        <f>IF(Calculations!BE26="","",ROUND(Calculations!BE26,2))</f>
        <v/>
      </c>
      <c r="G38" s="33" t="s">
        <v>124</v>
      </c>
      <c r="H38" s="32"/>
      <c r="I38" s="42" t="str">
        <f>IF(Calculations!$BE26="","",VLOOKUP($D$13&amp;$D$15&amp;I$22,Parameters!$AG$4:$AL$19,6,FALSE))</f>
        <v/>
      </c>
      <c r="J38" s="33" t="s">
        <v>124</v>
      </c>
      <c r="K38" s="268" t="str">
        <f>IF(Calculations!$BE26="","",IF($F38&gt;=I38,Parameters!$AQ$4,Parameters!$AQ$5))</f>
        <v/>
      </c>
      <c r="L38" s="290" t="str">
        <f t="shared" si="8"/>
        <v/>
      </c>
      <c r="M38" s="32"/>
      <c r="N38" s="42" t="str">
        <f>IF(Calculations!$BE26="","",VLOOKUP($D$13&amp;$D$15&amp;N$22,Parameters!$AG$4:$AL$19,6,FALSE))</f>
        <v/>
      </c>
      <c r="O38" s="33" t="s">
        <v>124</v>
      </c>
      <c r="P38" s="268" t="str">
        <f>IF(Calculations!$BE26="","",IF($F38&gt;=N38,Parameters!$AQ$4,Parameters!$AQ$5))</f>
        <v/>
      </c>
      <c r="Q38" s="290" t="str">
        <f t="shared" si="9"/>
        <v/>
      </c>
      <c r="R38" s="32"/>
      <c r="S38" s="42" t="str">
        <f>IF(Calculations!$BE26="","",VLOOKUP($D$13&amp;$D$15&amp;S$22,Parameters!$AG$4:$AL$19,6,FALSE))</f>
        <v/>
      </c>
      <c r="T38" s="33" t="s">
        <v>124</v>
      </c>
      <c r="U38" s="268" t="str">
        <f>IF(Calculations!$BE26="","",IF($F38&gt;=S38,Parameters!$AQ$4,Parameters!$AQ$5))</f>
        <v/>
      </c>
      <c r="V38" s="290" t="str">
        <f t="shared" si="10"/>
        <v/>
      </c>
      <c r="W38" s="32"/>
      <c r="X38" s="42" t="str">
        <f>IF(Calculations!$BE26="","",VLOOKUP($D$13&amp;$D$15&amp;X$22,Parameters!$AG$4:$AL$19,6,FALSE))</f>
        <v/>
      </c>
      <c r="Y38" s="33" t="s">
        <v>124</v>
      </c>
      <c r="Z38" s="268" t="str">
        <f>IF(Calculations!$BE26="","",IF($F38&gt;=X38,Parameters!$AQ$4,Parameters!$AQ$5))</f>
        <v/>
      </c>
      <c r="AA38" s="290" t="str">
        <f t="shared" si="11"/>
        <v/>
      </c>
    </row>
    <row r="39" spans="1:27" ht="15" thickBot="1" x14ac:dyDescent="0.35">
      <c r="A39" s="32"/>
      <c r="B39" s="43"/>
      <c r="C39" s="60" t="s">
        <v>492</v>
      </c>
      <c r="D39" s="44" t="str">
        <f>Calculations!BD27</f>
        <v/>
      </c>
      <c r="E39" s="34" t="s">
        <v>125</v>
      </c>
      <c r="F39" s="135" t="str">
        <f>IF(Calculations!BE27="","",ROUND(Calculations!BE27,2))</f>
        <v/>
      </c>
      <c r="G39" s="34" t="s">
        <v>124</v>
      </c>
      <c r="H39" s="266"/>
      <c r="I39" s="45" t="str">
        <f>IF(Calculations!$BE27="","",VLOOKUP($D$13&amp;$D$15&amp;I$22,Parameters!$AG$4:$AL$19,6,FALSE))</f>
        <v/>
      </c>
      <c r="J39" s="266" t="s">
        <v>124</v>
      </c>
      <c r="K39" s="323" t="str">
        <f>IF(Calculations!$BE27="","",IF($F39&gt;=I39,Parameters!$AQ$4,Parameters!$AQ$5))</f>
        <v/>
      </c>
      <c r="L39" s="324" t="str">
        <f t="shared" si="8"/>
        <v/>
      </c>
      <c r="M39" s="266"/>
      <c r="N39" s="45" t="str">
        <f>IF(Calculations!$BE27="","",VLOOKUP($D$13&amp;$D$15&amp;N$22,Parameters!$AG$4:$AL$19,6,FALSE))</f>
        <v/>
      </c>
      <c r="O39" s="266" t="s">
        <v>124</v>
      </c>
      <c r="P39" s="323" t="str">
        <f>IF(Calculations!$BE27="","",IF($F39&gt;=N39,Parameters!$AQ$4,Parameters!$AQ$5))</f>
        <v/>
      </c>
      <c r="Q39" s="324" t="str">
        <f t="shared" si="9"/>
        <v/>
      </c>
      <c r="R39" s="266"/>
      <c r="S39" s="45" t="str">
        <f>IF(Calculations!$BE27="","",VLOOKUP($D$13&amp;$D$15&amp;S$22,Parameters!$AG$4:$AL$19,6,FALSE))</f>
        <v/>
      </c>
      <c r="T39" s="266" t="s">
        <v>124</v>
      </c>
      <c r="U39" s="323" t="str">
        <f>IF(Calculations!$BE27="","",IF($F39&gt;=S39,Parameters!$AQ$4,Parameters!$AQ$5))</f>
        <v/>
      </c>
      <c r="V39" s="324" t="str">
        <f t="shared" si="10"/>
        <v/>
      </c>
      <c r="W39" s="266"/>
      <c r="X39" s="45" t="str">
        <f>IF(Calculations!$BE27="","",VLOOKUP($D$13&amp;$D$15&amp;X$22,Parameters!$AG$4:$AL$19,6,FALSE))</f>
        <v/>
      </c>
      <c r="Y39" s="266" t="s">
        <v>124</v>
      </c>
      <c r="Z39" s="323" t="str">
        <f>IF(Calculations!$BE27="","",IF($F39&gt;=X39,Parameters!$AQ$4,Parameters!$AQ$5))</f>
        <v/>
      </c>
      <c r="AA39" s="324" t="str">
        <f t="shared" si="11"/>
        <v/>
      </c>
    </row>
    <row r="40" spans="1:27" s="32" customFormat="1" ht="44.4" customHeight="1" thickBot="1" x14ac:dyDescent="0.35">
      <c r="B40" s="311"/>
      <c r="C40" s="311"/>
      <c r="D40" s="311"/>
      <c r="E40" s="311"/>
      <c r="F40" s="311"/>
      <c r="G40" s="311"/>
      <c r="H40" s="311"/>
      <c r="I40" s="378" t="str">
        <f>IF(AND(D13="moderate risk",D14="provided"),"NOTE: Although in moderate risk location, shading has been provided to reduce solar gains.  Where the the largest glazed facade is West orientated, the less onerous Limiting Solar Gains targets have been used from High Risk location requirements.","")</f>
        <v/>
      </c>
      <c r="J40" s="378"/>
      <c r="K40" s="378"/>
      <c r="L40" s="378"/>
      <c r="M40" s="378"/>
      <c r="N40" s="378"/>
      <c r="O40" s="378"/>
      <c r="P40" s="378"/>
      <c r="Q40" s="378"/>
      <c r="R40" s="378"/>
      <c r="S40" s="378"/>
      <c r="T40" s="378"/>
      <c r="U40" s="378"/>
      <c r="V40" s="378"/>
      <c r="W40" s="378"/>
      <c r="X40" s="378"/>
      <c r="Y40" s="378"/>
      <c r="Z40" s="378"/>
      <c r="AA40" s="378"/>
    </row>
    <row r="41" spans="1:27" s="32" customFormat="1" ht="30.6" customHeight="1" x14ac:dyDescent="0.3">
      <c r="B41" s="390" t="s">
        <v>404</v>
      </c>
      <c r="C41" s="391"/>
      <c r="D41" s="391"/>
      <c r="E41" s="391"/>
      <c r="F41" s="391"/>
      <c r="G41" s="391"/>
      <c r="H41" s="391"/>
      <c r="I41" s="391"/>
      <c r="J41" s="391"/>
      <c r="K41" s="391"/>
      <c r="L41" s="391"/>
      <c r="M41" s="391"/>
      <c r="N41" s="391"/>
      <c r="O41" s="391"/>
      <c r="P41" s="391"/>
      <c r="Q41" s="391"/>
      <c r="R41" s="391"/>
      <c r="S41" s="391"/>
      <c r="T41" s="391"/>
      <c r="U41" s="391"/>
      <c r="V41" s="391"/>
      <c r="W41" s="391"/>
      <c r="X41" s="391"/>
      <c r="Y41" s="391"/>
      <c r="Z41" s="391"/>
      <c r="AA41" s="392"/>
    </row>
    <row r="42" spans="1:27" s="32" customFormat="1" ht="4.8" customHeight="1" x14ac:dyDescent="0.3">
      <c r="B42" s="308"/>
      <c r="C42" s="95"/>
      <c r="D42" s="95"/>
      <c r="E42" s="95"/>
      <c r="F42" s="95"/>
      <c r="G42" s="95"/>
      <c r="I42" s="95"/>
      <c r="J42" s="95"/>
      <c r="K42" s="95"/>
      <c r="L42" s="95"/>
      <c r="AA42" s="33"/>
    </row>
    <row r="43" spans="1:27" s="32" customFormat="1" x14ac:dyDescent="0.3">
      <c r="B43" s="388" t="s">
        <v>402</v>
      </c>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89"/>
    </row>
    <row r="44" spans="1:27" s="32" customFormat="1" x14ac:dyDescent="0.3">
      <c r="B44" s="393" t="s">
        <v>403</v>
      </c>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5"/>
    </row>
    <row r="45" spans="1:27" s="32" customFormat="1" ht="6" customHeight="1" thickBot="1" x14ac:dyDescent="0.35">
      <c r="B45" s="309"/>
      <c r="C45" s="310"/>
      <c r="D45" s="310"/>
      <c r="E45" s="310"/>
      <c r="F45" s="310"/>
      <c r="G45" s="310"/>
      <c r="H45" s="310"/>
      <c r="I45" s="310"/>
      <c r="J45" s="310"/>
      <c r="K45" s="310"/>
      <c r="L45" s="310"/>
      <c r="M45" s="266"/>
      <c r="N45" s="266"/>
      <c r="O45" s="266"/>
      <c r="P45" s="266"/>
      <c r="Q45" s="266"/>
      <c r="R45" s="266"/>
      <c r="S45" s="266"/>
      <c r="T45" s="266"/>
      <c r="U45" s="266"/>
      <c r="V45" s="266"/>
      <c r="W45" s="266"/>
      <c r="X45" s="266"/>
      <c r="Y45" s="266"/>
      <c r="Z45" s="266"/>
      <c r="AA45" s="34"/>
    </row>
    <row r="46" spans="1:27" s="32" customFormat="1" x14ac:dyDescent="0.3"/>
    <row r="47" spans="1:27" s="32" customFormat="1" x14ac:dyDescent="0.3"/>
    <row r="48" spans="1:27" s="32" customFormat="1" x14ac:dyDescent="0.3"/>
    <row r="49" s="32" customFormat="1" x14ac:dyDescent="0.3"/>
    <row r="50" s="32" customFormat="1" x14ac:dyDescent="0.3"/>
    <row r="51" s="32" customFormat="1" x14ac:dyDescent="0.3"/>
    <row r="52" s="32" customFormat="1" x14ac:dyDescent="0.3"/>
    <row r="53" s="32" customFormat="1" x14ac:dyDescent="0.3"/>
    <row r="54" s="32" customFormat="1" x14ac:dyDescent="0.3"/>
    <row r="55" s="32" customFormat="1" x14ac:dyDescent="0.3"/>
    <row r="56" s="32" customFormat="1" x14ac:dyDescent="0.3"/>
    <row r="57" s="32" customFormat="1" x14ac:dyDescent="0.3"/>
    <row r="58" s="32" customFormat="1" x14ac:dyDescent="0.3"/>
    <row r="59" s="32" customFormat="1" x14ac:dyDescent="0.3"/>
    <row r="60" s="32" customFormat="1" x14ac:dyDescent="0.3"/>
    <row r="61" s="32" customFormat="1" x14ac:dyDescent="0.3"/>
    <row r="62" s="32" customFormat="1" x14ac:dyDescent="0.3"/>
    <row r="63" s="32" customFormat="1" x14ac:dyDescent="0.3"/>
    <row r="64" s="32" customFormat="1" x14ac:dyDescent="0.3"/>
    <row r="65" s="32" customFormat="1" x14ac:dyDescent="0.3"/>
    <row r="66" s="32" customFormat="1" x14ac:dyDescent="0.3"/>
    <row r="67" s="32" customFormat="1" x14ac:dyDescent="0.3"/>
    <row r="68" s="32" customFormat="1" x14ac:dyDescent="0.3"/>
    <row r="69" s="32" customFormat="1" x14ac:dyDescent="0.3"/>
    <row r="70" s="32" customFormat="1" x14ac:dyDescent="0.3"/>
    <row r="71" s="32" customFormat="1" x14ac:dyDescent="0.3"/>
    <row r="72" s="32" customFormat="1" x14ac:dyDescent="0.3"/>
    <row r="73" s="32" customFormat="1" x14ac:dyDescent="0.3"/>
    <row r="74" s="32" customFormat="1" x14ac:dyDescent="0.3"/>
    <row r="75" s="32" customFormat="1" x14ac:dyDescent="0.3"/>
    <row r="76" s="32" customFormat="1" x14ac:dyDescent="0.3"/>
    <row r="77" s="32" customFormat="1" x14ac:dyDescent="0.3"/>
    <row r="78" s="32" customFormat="1" x14ac:dyDescent="0.3"/>
    <row r="79" s="32" customFormat="1" x14ac:dyDescent="0.3"/>
    <row r="80" s="32" customFormat="1" x14ac:dyDescent="0.3"/>
    <row r="81" s="32" customFormat="1" x14ac:dyDescent="0.3"/>
    <row r="82" s="32" customFormat="1" x14ac:dyDescent="0.3"/>
    <row r="83" s="32" customFormat="1" x14ac:dyDescent="0.3"/>
    <row r="84" s="32" customFormat="1" x14ac:dyDescent="0.3"/>
    <row r="85" s="32" customFormat="1" x14ac:dyDescent="0.3"/>
    <row r="86" s="32" customFormat="1" x14ac:dyDescent="0.3"/>
    <row r="87" s="32" customFormat="1" x14ac:dyDescent="0.3"/>
    <row r="88" s="32" customFormat="1" x14ac:dyDescent="0.3"/>
    <row r="89" s="32" customFormat="1" x14ac:dyDescent="0.3"/>
    <row r="90" s="32" customFormat="1" x14ac:dyDescent="0.3"/>
    <row r="91" s="32" customFormat="1" x14ac:dyDescent="0.3"/>
    <row r="92" s="32" customFormat="1" x14ac:dyDescent="0.3"/>
    <row r="93" s="32" customFormat="1" x14ac:dyDescent="0.3"/>
    <row r="94" s="32" customFormat="1" x14ac:dyDescent="0.3"/>
    <row r="95" s="32" customFormat="1" x14ac:dyDescent="0.3"/>
    <row r="96" s="32" customFormat="1" x14ac:dyDescent="0.3"/>
    <row r="97" s="32" customFormat="1" x14ac:dyDescent="0.3"/>
    <row r="98" s="32" customFormat="1" x14ac:dyDescent="0.3"/>
    <row r="99" s="32" customFormat="1" x14ac:dyDescent="0.3"/>
    <row r="100" s="32" customFormat="1" x14ac:dyDescent="0.3"/>
    <row r="101" s="32" customFormat="1" x14ac:dyDescent="0.3"/>
    <row r="102" s="32" customFormat="1" x14ac:dyDescent="0.3"/>
    <row r="103" s="32" customFormat="1" x14ac:dyDescent="0.3"/>
    <row r="104" s="32" customFormat="1" x14ac:dyDescent="0.3"/>
    <row r="105" s="32" customFormat="1" x14ac:dyDescent="0.3"/>
    <row r="106" s="32" customFormat="1" x14ac:dyDescent="0.3"/>
    <row r="107" s="32" customFormat="1" x14ac:dyDescent="0.3"/>
    <row r="108" s="32" customFormat="1" x14ac:dyDescent="0.3"/>
    <row r="109" s="32" customFormat="1" x14ac:dyDescent="0.3"/>
    <row r="110" s="32" customFormat="1" x14ac:dyDescent="0.3"/>
    <row r="111" s="32" customFormat="1" x14ac:dyDescent="0.3"/>
    <row r="112" s="32" customFormat="1" x14ac:dyDescent="0.3"/>
    <row r="113" s="32" customFormat="1" x14ac:dyDescent="0.3"/>
    <row r="114" s="32" customFormat="1" x14ac:dyDescent="0.3"/>
    <row r="115" s="32" customFormat="1" x14ac:dyDescent="0.3"/>
    <row r="116" s="32" customFormat="1" x14ac:dyDescent="0.3"/>
    <row r="117" s="32" customFormat="1" x14ac:dyDescent="0.3"/>
    <row r="118" s="32" customFormat="1" x14ac:dyDescent="0.3"/>
    <row r="119" s="32" customFormat="1" x14ac:dyDescent="0.3"/>
    <row r="120" s="32" customFormat="1" x14ac:dyDescent="0.3"/>
    <row r="121" s="32" customFormat="1" x14ac:dyDescent="0.3"/>
    <row r="122" s="32" customFormat="1" x14ac:dyDescent="0.3"/>
    <row r="123" s="32" customFormat="1" x14ac:dyDescent="0.3"/>
    <row r="124" s="32" customFormat="1" x14ac:dyDescent="0.3"/>
    <row r="125" s="32" customFormat="1" x14ac:dyDescent="0.3"/>
    <row r="126" s="32" customFormat="1" x14ac:dyDescent="0.3"/>
    <row r="127" s="32" customFormat="1" x14ac:dyDescent="0.3"/>
    <row r="128" s="32" customFormat="1" x14ac:dyDescent="0.3"/>
    <row r="129" s="32" customFormat="1" x14ac:dyDescent="0.3"/>
    <row r="130" s="32" customFormat="1" x14ac:dyDescent="0.3"/>
    <row r="131" s="32" customFormat="1" x14ac:dyDescent="0.3"/>
    <row r="132" s="32" customFormat="1" x14ac:dyDescent="0.3"/>
    <row r="133" s="32" customFormat="1" x14ac:dyDescent="0.3"/>
    <row r="134" s="32" customFormat="1" x14ac:dyDescent="0.3"/>
    <row r="135" s="32" customFormat="1" x14ac:dyDescent="0.3"/>
    <row r="136" s="32" customFormat="1" x14ac:dyDescent="0.3"/>
    <row r="137" s="32" customFormat="1" x14ac:dyDescent="0.3"/>
    <row r="138" s="32" customFormat="1" x14ac:dyDescent="0.3"/>
    <row r="139" s="32" customFormat="1" x14ac:dyDescent="0.3"/>
    <row r="140" s="32" customFormat="1" x14ac:dyDescent="0.3"/>
    <row r="141" s="32" customFormat="1" x14ac:dyDescent="0.3"/>
    <row r="142" s="32" customFormat="1" x14ac:dyDescent="0.3"/>
    <row r="143" s="32" customFormat="1" x14ac:dyDescent="0.3"/>
    <row r="144" s="32" customFormat="1" x14ac:dyDescent="0.3"/>
    <row r="145" s="32" customFormat="1" x14ac:dyDescent="0.3"/>
    <row r="146" s="32" customFormat="1" x14ac:dyDescent="0.3"/>
    <row r="147" s="32" customFormat="1" x14ac:dyDescent="0.3"/>
    <row r="148" s="32" customFormat="1" x14ac:dyDescent="0.3"/>
    <row r="149" s="32" customFormat="1" x14ac:dyDescent="0.3"/>
    <row r="150" s="32" customFormat="1" x14ac:dyDescent="0.3"/>
    <row r="151" s="32" customFormat="1" x14ac:dyDescent="0.3"/>
    <row r="152" s="32" customFormat="1" x14ac:dyDescent="0.3"/>
    <row r="153" s="32" customFormat="1" x14ac:dyDescent="0.3"/>
    <row r="154" s="32" customFormat="1" x14ac:dyDescent="0.3"/>
    <row r="155" s="32" customFormat="1" x14ac:dyDescent="0.3"/>
    <row r="156" s="32" customFormat="1" x14ac:dyDescent="0.3"/>
    <row r="157" s="32" customFormat="1" x14ac:dyDescent="0.3"/>
    <row r="158" s="32" customFormat="1" x14ac:dyDescent="0.3"/>
    <row r="159" s="32" customFormat="1" x14ac:dyDescent="0.3"/>
    <row r="160" s="32" customFormat="1" x14ac:dyDescent="0.3"/>
    <row r="161" s="32" customFormat="1" x14ac:dyDescent="0.3"/>
    <row r="162" s="32" customFormat="1" x14ac:dyDescent="0.3"/>
    <row r="163" s="32" customFormat="1" x14ac:dyDescent="0.3"/>
    <row r="164" s="32" customFormat="1" x14ac:dyDescent="0.3"/>
    <row r="165" s="32" customFormat="1" x14ac:dyDescent="0.3"/>
    <row r="166" s="32" customFormat="1" x14ac:dyDescent="0.3"/>
    <row r="167" s="32" customFormat="1" x14ac:dyDescent="0.3"/>
    <row r="168" s="32" customFormat="1" x14ac:dyDescent="0.3"/>
  </sheetData>
  <sheetProtection algorithmName="SHA-512" hashValue="0i4yybg7ghSU7bazRLsP82ceHDCh9V+AZBtppSW+62o02Og4brtktobmFxg2DP6aVkkoGL9/RnBx1zBFiBD/LA==" saltValue="aJ825Bv5qPrLuUkXfOm3dA==" spinCount="100000" sheet="1" objects="1" scenarios="1"/>
  <mergeCells count="52">
    <mergeCell ref="B44:AA44"/>
    <mergeCell ref="S14:T14"/>
    <mergeCell ref="P14:R14"/>
    <mergeCell ref="X28:Y28"/>
    <mergeCell ref="C17:C18"/>
    <mergeCell ref="N14:O14"/>
    <mergeCell ref="N15:O15"/>
    <mergeCell ref="N16:O16"/>
    <mergeCell ref="N17:O17"/>
    <mergeCell ref="N18:O18"/>
    <mergeCell ref="X21:AA21"/>
    <mergeCell ref="X22:AA22"/>
    <mergeCell ref="X23:Y23"/>
    <mergeCell ref="X26:X27"/>
    <mergeCell ref="Y26:Y27"/>
    <mergeCell ref="N28:O28"/>
    <mergeCell ref="N26:N27"/>
    <mergeCell ref="O26:O27"/>
    <mergeCell ref="S28:T28"/>
    <mergeCell ref="B43:AA43"/>
    <mergeCell ref="B41:AA41"/>
    <mergeCell ref="Z26:Z27"/>
    <mergeCell ref="AA26:AA27"/>
    <mergeCell ref="P26:P27"/>
    <mergeCell ref="I21:L21"/>
    <mergeCell ref="I22:L22"/>
    <mergeCell ref="N21:Q21"/>
    <mergeCell ref="N22:Q22"/>
    <mergeCell ref="N23:O23"/>
    <mergeCell ref="S21:V21"/>
    <mergeCell ref="S22:V22"/>
    <mergeCell ref="S23:T23"/>
    <mergeCell ref="S26:S27"/>
    <mergeCell ref="U26:U27"/>
    <mergeCell ref="V26:V27"/>
    <mergeCell ref="T26:T27"/>
    <mergeCell ref="D21:F21"/>
    <mergeCell ref="I40:AA40"/>
    <mergeCell ref="D23:E23"/>
    <mergeCell ref="F23:G23"/>
    <mergeCell ref="I23:J23"/>
    <mergeCell ref="D26:D27"/>
    <mergeCell ref="E26:E27"/>
    <mergeCell ref="F26:F27"/>
    <mergeCell ref="G26:G27"/>
    <mergeCell ref="I26:I27"/>
    <mergeCell ref="J26:J27"/>
    <mergeCell ref="K26:K27"/>
    <mergeCell ref="L26:L27"/>
    <mergeCell ref="D28:E28"/>
    <mergeCell ref="I28:J28"/>
    <mergeCell ref="Q26:Q27"/>
  </mergeCells>
  <conditionalFormatting sqref="D13:D17">
    <cfRule type="expression" dxfId="39" priority="74">
      <formula>SEARCH("Error",D13)</formula>
    </cfRule>
  </conditionalFormatting>
  <conditionalFormatting sqref="D8:AA11">
    <cfRule type="expression" dxfId="38" priority="37">
      <formula>SEARCH("Error",D8)</formula>
    </cfRule>
  </conditionalFormatting>
  <conditionalFormatting sqref="L24">
    <cfRule type="cellIs" dxfId="37" priority="94" operator="equal">
      <formula>"O"</formula>
    </cfRule>
  </conditionalFormatting>
  <conditionalFormatting sqref="L28">
    <cfRule type="cellIs" dxfId="36" priority="65" operator="equal">
      <formula>"P"</formula>
    </cfRule>
    <cfRule type="expression" dxfId="35" priority="66">
      <formula>ISNA(L28)</formula>
    </cfRule>
  </conditionalFormatting>
  <conditionalFormatting sqref="L28:L39 L25:L26">
    <cfRule type="cellIs" dxfId="34" priority="71" operator="equal">
      <formula>"P"</formula>
    </cfRule>
    <cfRule type="cellIs" dxfId="33" priority="73" operator="equal">
      <formula>"O"</formula>
    </cfRule>
  </conditionalFormatting>
  <conditionalFormatting sqref="L30:L39">
    <cfRule type="cellIs" dxfId="32" priority="67" operator="equal">
      <formula>"P"</formula>
    </cfRule>
    <cfRule type="expression" dxfId="31" priority="68">
      <formula>ISNA(L30)</formula>
    </cfRule>
  </conditionalFormatting>
  <conditionalFormatting sqref="L32:L39">
    <cfRule type="cellIs" dxfId="30" priority="72" operator="equal">
      <formula>""</formula>
    </cfRule>
  </conditionalFormatting>
  <conditionalFormatting sqref="Q24">
    <cfRule type="cellIs" dxfId="29" priority="88" operator="equal">
      <formula>"O"</formula>
    </cfRule>
  </conditionalFormatting>
  <conditionalFormatting sqref="Q28">
    <cfRule type="cellIs" dxfId="28" priority="13" operator="equal">
      <formula>"P"</formula>
    </cfRule>
    <cfRule type="expression" dxfId="27" priority="14">
      <formula>ISNA(Q28)</formula>
    </cfRule>
    <cfRule type="cellIs" dxfId="26" priority="17" operator="equal">
      <formula>"P"</formula>
    </cfRule>
    <cfRule type="cellIs" dxfId="25" priority="18" operator="equal">
      <formula>"O"</formula>
    </cfRule>
  </conditionalFormatting>
  <conditionalFormatting sqref="Q29:Q39 Q25:Q26">
    <cfRule type="cellIs" dxfId="24" priority="62" operator="equal">
      <formula>"P"</formula>
    </cfRule>
    <cfRule type="cellIs" dxfId="23" priority="64" operator="equal">
      <formula>"O"</formula>
    </cfRule>
  </conditionalFormatting>
  <conditionalFormatting sqref="Q30:Q39">
    <cfRule type="cellIs" dxfId="22" priority="58" operator="equal">
      <formula>"P"</formula>
    </cfRule>
    <cfRule type="expression" dxfId="21" priority="59">
      <formula>ISNA(Q30)</formula>
    </cfRule>
  </conditionalFormatting>
  <conditionalFormatting sqref="Q32:Q39">
    <cfRule type="cellIs" dxfId="20" priority="63" operator="equal">
      <formula>""</formula>
    </cfRule>
  </conditionalFormatting>
  <conditionalFormatting sqref="V24">
    <cfRule type="cellIs" dxfId="19" priority="85" operator="equal">
      <formula>"O"</formula>
    </cfRule>
  </conditionalFormatting>
  <conditionalFormatting sqref="V28">
    <cfRule type="cellIs" dxfId="18" priority="7" operator="equal">
      <formula>"P"</formula>
    </cfRule>
    <cfRule type="expression" dxfId="17" priority="8">
      <formula>ISNA(V28)</formula>
    </cfRule>
    <cfRule type="cellIs" dxfId="16" priority="11" operator="equal">
      <formula>"P"</formula>
    </cfRule>
    <cfRule type="cellIs" dxfId="15" priority="12" operator="equal">
      <formula>"O"</formula>
    </cfRule>
  </conditionalFormatting>
  <conditionalFormatting sqref="V29:V39 V25:V26">
    <cfRule type="cellIs" dxfId="14" priority="53" operator="equal">
      <formula>"P"</formula>
    </cfRule>
    <cfRule type="cellIs" dxfId="13" priority="55" operator="equal">
      <formula>"O"</formula>
    </cfRule>
  </conditionalFormatting>
  <conditionalFormatting sqref="V30:V39">
    <cfRule type="cellIs" dxfId="12" priority="49" operator="equal">
      <formula>"P"</formula>
    </cfRule>
    <cfRule type="expression" dxfId="11" priority="50">
      <formula>ISNA(V30)</formula>
    </cfRule>
  </conditionalFormatting>
  <conditionalFormatting sqref="V32:V39">
    <cfRule type="cellIs" dxfId="10" priority="54" operator="equal">
      <formula>""</formula>
    </cfRule>
  </conditionalFormatting>
  <conditionalFormatting sqref="AA24">
    <cfRule type="cellIs" dxfId="9" priority="82" operator="equal">
      <formula>"O"</formula>
    </cfRule>
  </conditionalFormatting>
  <conditionalFormatting sqref="AA28">
    <cfRule type="cellIs" dxfId="8" priority="1" operator="equal">
      <formula>"P"</formula>
    </cfRule>
    <cfRule type="expression" dxfId="7" priority="2">
      <formula>ISNA(AA28)</formula>
    </cfRule>
    <cfRule type="cellIs" dxfId="6" priority="5" operator="equal">
      <formula>"P"</formula>
    </cfRule>
    <cfRule type="cellIs" dxfId="5" priority="6" operator="equal">
      <formula>"O"</formula>
    </cfRule>
  </conditionalFormatting>
  <conditionalFormatting sqref="AA29:AA39 AA25:AA26">
    <cfRule type="cellIs" dxfId="4" priority="44" operator="equal">
      <formula>"P"</formula>
    </cfRule>
    <cfRule type="cellIs" dxfId="3" priority="46" operator="equal">
      <formula>"O"</formula>
    </cfRule>
  </conditionalFormatting>
  <conditionalFormatting sqref="AA30:AA39">
    <cfRule type="cellIs" dxfId="2" priority="40" operator="equal">
      <formula>"P"</formula>
    </cfRule>
    <cfRule type="expression" dxfId="1" priority="41">
      <formula>ISNA(AA30)</formula>
    </cfRule>
  </conditionalFormatting>
  <conditionalFormatting sqref="AA32:AA39">
    <cfRule type="cellIs" dxfId="0" priority="45" operator="equal">
      <formula>""</formula>
    </cfRule>
  </conditionalFormatting>
  <dataValidations disablePrompts="1" count="1">
    <dataValidation showInputMessage="1" showErrorMessage="1" sqref="D21:D22" xr:uid="{EE650B64-63F2-4891-ADC7-81596C015E83}"/>
  </dataValidations>
  <hyperlinks>
    <hyperlink ref="B44" r:id="rId1" xr:uid="{7CEA8BCE-2C7B-4FB1-BF82-6B08A8B0DB66}"/>
  </hyperlinks>
  <pageMargins left="0.70866141732283472" right="0.70866141732283472" top="0.74803149606299213" bottom="0.74803149606299213" header="0.31496062992125984" footer="0.31496062992125984"/>
  <pageSetup paperSize="9" scale="94" orientation="portrait" r:id="rId2"/>
  <ignoredErrors>
    <ignoredError sqref="D13:D17 D8:D1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4871F"/>
  </sheetPr>
  <dimension ref="B1:G64"/>
  <sheetViews>
    <sheetView view="pageBreakPreview" zoomScaleNormal="100" zoomScaleSheetLayoutView="100" workbookViewId="0"/>
  </sheetViews>
  <sheetFormatPr defaultColWidth="8.77734375" defaultRowHeight="14.4" x14ac:dyDescent="0.3"/>
  <cols>
    <col min="1" max="1" width="3.33203125" style="32" customWidth="1"/>
    <col min="2" max="2" width="5.6640625" style="218" customWidth="1"/>
    <col min="3" max="3" width="40.6640625" style="32" customWidth="1"/>
    <col min="4" max="5" width="18.77734375" style="32" customWidth="1"/>
    <col min="6" max="6" width="13.77734375" style="32" customWidth="1"/>
    <col min="7" max="7" width="5.77734375" style="32" customWidth="1"/>
    <col min="8" max="8" width="5.6640625" style="32" customWidth="1"/>
    <col min="9" max="16384" width="8.77734375" style="32"/>
  </cols>
  <sheetData>
    <row r="1" spans="2:7" ht="7.05" customHeight="1" x14ac:dyDescent="0.3"/>
    <row r="2" spans="2:7" ht="21" x14ac:dyDescent="0.3">
      <c r="B2" s="244" t="s">
        <v>321</v>
      </c>
    </row>
    <row r="4" spans="2:7" ht="15.6" x14ac:dyDescent="0.3">
      <c r="B4" s="217" t="s">
        <v>323</v>
      </c>
    </row>
    <row r="5" spans="2:7" x14ac:dyDescent="0.3">
      <c r="B5" s="219">
        <v>1.1000000000000001</v>
      </c>
      <c r="C5" s="210" t="s">
        <v>4</v>
      </c>
      <c r="D5" s="312"/>
      <c r="E5" s="312"/>
      <c r="F5" s="210"/>
      <c r="G5" s="313"/>
    </row>
    <row r="6" spans="2:7" x14ac:dyDescent="0.3">
      <c r="B6" s="216" t="s">
        <v>5</v>
      </c>
      <c r="C6" s="208"/>
      <c r="D6" s="413"/>
      <c r="E6" s="413"/>
      <c r="F6" s="413"/>
      <c r="G6" s="413"/>
    </row>
    <row r="7" spans="2:7" x14ac:dyDescent="0.3">
      <c r="B7" s="216" t="s">
        <v>6</v>
      </c>
      <c r="C7" s="208"/>
      <c r="D7" s="413"/>
      <c r="E7" s="413"/>
      <c r="F7" s="413"/>
      <c r="G7" s="413"/>
    </row>
    <row r="8" spans="2:7" x14ac:dyDescent="0.3">
      <c r="B8" s="216" t="s">
        <v>7</v>
      </c>
      <c r="C8" s="208"/>
      <c r="D8" s="413"/>
      <c r="E8" s="413"/>
      <c r="F8" s="413"/>
      <c r="G8" s="413"/>
    </row>
    <row r="9" spans="2:7" x14ac:dyDescent="0.3">
      <c r="B9" s="216" t="s">
        <v>8</v>
      </c>
      <c r="C9" s="208"/>
      <c r="D9" s="413"/>
      <c r="E9" s="413"/>
      <c r="F9" s="413"/>
      <c r="G9" s="413"/>
    </row>
    <row r="10" spans="2:7" x14ac:dyDescent="0.3">
      <c r="B10" s="216" t="s">
        <v>9</v>
      </c>
      <c r="C10" s="208"/>
      <c r="D10" s="413"/>
      <c r="E10" s="413"/>
      <c r="F10" s="413"/>
      <c r="G10" s="413"/>
    </row>
    <row r="11" spans="2:7" x14ac:dyDescent="0.3">
      <c r="B11" s="216" t="s">
        <v>10</v>
      </c>
      <c r="C11" s="208"/>
      <c r="D11" s="413"/>
      <c r="E11" s="413"/>
      <c r="F11" s="413"/>
      <c r="G11" s="413"/>
    </row>
    <row r="12" spans="2:7" x14ac:dyDescent="0.3">
      <c r="B12" s="216" t="s">
        <v>322</v>
      </c>
      <c r="C12" s="208"/>
      <c r="D12" s="413"/>
      <c r="E12" s="413"/>
      <c r="F12" s="413"/>
      <c r="G12" s="413"/>
    </row>
    <row r="13" spans="2:7" x14ac:dyDescent="0.3">
      <c r="B13" s="219">
        <v>1.2</v>
      </c>
      <c r="C13" s="210" t="s">
        <v>11</v>
      </c>
      <c r="D13" s="314"/>
      <c r="E13" s="314"/>
      <c r="F13" s="314"/>
      <c r="G13" s="211"/>
    </row>
    <row r="14" spans="2:7" x14ac:dyDescent="0.3">
      <c r="B14" s="216" t="s">
        <v>12</v>
      </c>
      <c r="C14" s="208"/>
      <c r="D14" s="407"/>
      <c r="E14" s="408"/>
      <c r="F14" s="408"/>
      <c r="G14" s="409"/>
    </row>
    <row r="15" spans="2:7" x14ac:dyDescent="0.3">
      <c r="B15" s="216" t="s">
        <v>13</v>
      </c>
      <c r="C15" s="208"/>
      <c r="D15" s="407"/>
      <c r="E15" s="408"/>
      <c r="F15" s="408"/>
      <c r="G15" s="409"/>
    </row>
    <row r="16" spans="2:7" x14ac:dyDescent="0.3">
      <c r="B16" s="216" t="s">
        <v>14</v>
      </c>
      <c r="C16" s="208"/>
      <c r="D16" s="407"/>
      <c r="E16" s="408"/>
      <c r="F16" s="408"/>
      <c r="G16" s="409"/>
    </row>
    <row r="17" spans="2:7" x14ac:dyDescent="0.3">
      <c r="B17" s="216" t="s">
        <v>15</v>
      </c>
      <c r="C17" s="208"/>
      <c r="D17" s="407"/>
      <c r="E17" s="408"/>
      <c r="F17" s="408"/>
      <c r="G17" s="409"/>
    </row>
    <row r="18" spans="2:7" x14ac:dyDescent="0.3">
      <c r="B18" s="216" t="s">
        <v>9</v>
      </c>
      <c r="C18" s="208"/>
      <c r="D18" s="407"/>
      <c r="E18" s="408"/>
      <c r="F18" s="408"/>
      <c r="G18" s="409"/>
    </row>
    <row r="19" spans="2:7" x14ac:dyDescent="0.3">
      <c r="B19" s="216" t="s">
        <v>16</v>
      </c>
      <c r="C19" s="208"/>
      <c r="D19" s="407"/>
      <c r="E19" s="408"/>
      <c r="F19" s="408"/>
      <c r="G19" s="409"/>
    </row>
    <row r="20" spans="2:7" x14ac:dyDescent="0.3">
      <c r="B20" s="216" t="s">
        <v>17</v>
      </c>
      <c r="C20" s="208"/>
      <c r="D20" s="407"/>
      <c r="E20" s="408"/>
      <c r="F20" s="408"/>
      <c r="G20" s="409"/>
    </row>
    <row r="22" spans="2:7" ht="15.6" x14ac:dyDescent="0.3">
      <c r="B22" s="217" t="s">
        <v>324</v>
      </c>
      <c r="F22" s="318"/>
    </row>
    <row r="23" spans="2:7" x14ac:dyDescent="0.3">
      <c r="B23" s="219" t="s">
        <v>18</v>
      </c>
      <c r="C23" s="210" t="s">
        <v>19</v>
      </c>
      <c r="D23" s="210"/>
      <c r="E23" s="210"/>
      <c r="F23" s="314"/>
      <c r="G23" s="211"/>
    </row>
    <row r="24" spans="2:7" x14ac:dyDescent="0.3">
      <c r="B24" s="216" t="s">
        <v>20</v>
      </c>
      <c r="C24" s="208"/>
      <c r="D24" s="413">
        <f>RESULTS!D14</f>
        <v>0</v>
      </c>
      <c r="E24" s="413"/>
      <c r="F24" s="413"/>
      <c r="G24" s="413"/>
    </row>
    <row r="25" spans="2:7" x14ac:dyDescent="0.3">
      <c r="B25" s="216" t="s">
        <v>21</v>
      </c>
      <c r="C25" s="208"/>
      <c r="D25" s="413"/>
      <c r="E25" s="413"/>
      <c r="F25" s="413"/>
      <c r="G25" s="413"/>
    </row>
    <row r="26" spans="2:7" x14ac:dyDescent="0.3">
      <c r="B26" s="219" t="s">
        <v>22</v>
      </c>
      <c r="C26" s="210" t="s">
        <v>23</v>
      </c>
      <c r="D26" s="210"/>
      <c r="E26" s="210"/>
      <c r="F26" s="314"/>
      <c r="G26" s="211"/>
    </row>
    <row r="27" spans="2:7" x14ac:dyDescent="0.3">
      <c r="B27" s="416" t="s">
        <v>325</v>
      </c>
      <c r="C27" s="417"/>
      <c r="D27" s="414" t="s">
        <v>326</v>
      </c>
      <c r="E27" s="415"/>
      <c r="F27" s="414" t="s">
        <v>130</v>
      </c>
      <c r="G27" s="415"/>
    </row>
    <row r="28" spans="2:7" ht="16.2" x14ac:dyDescent="0.3">
      <c r="B28" s="418"/>
      <c r="C28" s="419"/>
      <c r="D28" s="215" t="s">
        <v>162</v>
      </c>
      <c r="E28" s="213" t="s">
        <v>124</v>
      </c>
      <c r="F28" s="422" t="s">
        <v>124</v>
      </c>
      <c r="G28" s="423"/>
    </row>
    <row r="29" spans="2:7" x14ac:dyDescent="0.3">
      <c r="B29" s="216" t="s">
        <v>24</v>
      </c>
      <c r="C29" s="208"/>
      <c r="D29" s="214">
        <f>RESULTS!D21</f>
        <v>0</v>
      </c>
      <c r="E29" s="212" t="e">
        <f>RESULTS!F21/100</f>
        <v>#VALUE!</v>
      </c>
      <c r="F29" s="315" t="e">
        <f>RESULTS!H21/100</f>
        <v>#N/A</v>
      </c>
      <c r="G29" s="316" t="e">
        <f>RESULTS!K21</f>
        <v>#VALUE!</v>
      </c>
    </row>
    <row r="30" spans="2:7" x14ac:dyDescent="0.3">
      <c r="B30" s="216" t="s">
        <v>25</v>
      </c>
      <c r="C30" s="208"/>
      <c r="D30" s="214" t="e">
        <f>RESULTS!D22</f>
        <v>#N/A</v>
      </c>
      <c r="E30" s="212" t="e">
        <f>RESULTS!F22/100</f>
        <v>#N/A</v>
      </c>
      <c r="F30" s="315" t="e">
        <f>RESULTS!H22/100</f>
        <v>#N/A</v>
      </c>
      <c r="G30" s="316" t="e">
        <f>RESULTS!K22</f>
        <v>#N/A</v>
      </c>
    </row>
    <row r="31" spans="2:7" x14ac:dyDescent="0.3">
      <c r="B31" s="216" t="s">
        <v>26</v>
      </c>
      <c r="C31" s="208"/>
      <c r="D31" s="420"/>
      <c r="E31" s="421"/>
      <c r="F31" s="421"/>
      <c r="G31" s="317"/>
    </row>
    <row r="32" spans="2:7" x14ac:dyDescent="0.3">
      <c r="B32" s="216" t="s">
        <v>327</v>
      </c>
      <c r="C32" s="208"/>
      <c r="D32" s="214">
        <f>RESULTS!D26</f>
        <v>0</v>
      </c>
      <c r="E32" s="212" t="e">
        <f>RESULTS!F26/100</f>
        <v>#VALUE!</v>
      </c>
      <c r="F32" s="315" t="e">
        <f>RESULTS!H26/100</f>
        <v>#N/A</v>
      </c>
      <c r="G32" s="316" t="e">
        <f>RESULTS!K26</f>
        <v>#VALUE!</v>
      </c>
    </row>
    <row r="33" spans="2:7" x14ac:dyDescent="0.3">
      <c r="B33" s="216" t="s">
        <v>328</v>
      </c>
      <c r="C33" s="208"/>
      <c r="D33" s="214">
        <f>RESULTS!D27</f>
        <v>0</v>
      </c>
      <c r="E33" s="212" t="e">
        <f>RESULTS!F27/100</f>
        <v>#DIV/0!</v>
      </c>
      <c r="F33" s="315" t="e">
        <f>RESULTS!H27/100</f>
        <v>#N/A</v>
      </c>
      <c r="G33" s="316" t="e">
        <f>RESULTS!K27</f>
        <v>#DIV/0!</v>
      </c>
    </row>
    <row r="34" spans="2:7" x14ac:dyDescent="0.3">
      <c r="B34" s="216" t="s">
        <v>329</v>
      </c>
      <c r="C34" s="208"/>
      <c r="D34" s="214" t="str">
        <f>RESULTS!D28</f>
        <v/>
      </c>
      <c r="E34" s="212" t="str">
        <f>IF(RESULTS!F28="","",RESULTS!F28/100)</f>
        <v/>
      </c>
      <c r="F34" s="315" t="str">
        <f>IF(RESULTS!H28="","",RESULTS!H28/100)</f>
        <v/>
      </c>
      <c r="G34" s="316" t="str">
        <f>RESULTS!K28</f>
        <v/>
      </c>
    </row>
    <row r="35" spans="2:7" x14ac:dyDescent="0.3">
      <c r="B35" s="216" t="s">
        <v>330</v>
      </c>
      <c r="C35" s="208"/>
      <c r="D35" s="214" t="str">
        <f>RESULTS!D29</f>
        <v/>
      </c>
      <c r="E35" s="212" t="str">
        <f>IF(RESULTS!F29="","",RESULTS!F29/100)</f>
        <v/>
      </c>
      <c r="F35" s="315" t="str">
        <f>IF(RESULTS!H29="","",RESULTS!H29/100)</f>
        <v/>
      </c>
      <c r="G35" s="316" t="str">
        <f>RESULTS!K29</f>
        <v/>
      </c>
    </row>
    <row r="36" spans="2:7" x14ac:dyDescent="0.3">
      <c r="B36" s="216" t="s">
        <v>331</v>
      </c>
      <c r="C36" s="208"/>
      <c r="D36" s="214" t="str">
        <f>RESULTS!D30</f>
        <v/>
      </c>
      <c r="E36" s="212" t="str">
        <f>IF(RESULTS!F30="","",RESULTS!F30/100)</f>
        <v/>
      </c>
      <c r="F36" s="315" t="str">
        <f>IF(RESULTS!H30="","",RESULTS!H30/100)</f>
        <v/>
      </c>
      <c r="G36" s="316" t="str">
        <f>RESULTS!K30</f>
        <v/>
      </c>
    </row>
    <row r="37" spans="2:7" x14ac:dyDescent="0.3">
      <c r="B37" s="216" t="s">
        <v>332</v>
      </c>
      <c r="C37" s="208"/>
      <c r="D37" s="214" t="str">
        <f>RESULTS!D31</f>
        <v/>
      </c>
      <c r="E37" s="212" t="str">
        <f>IF(RESULTS!F31="","",RESULTS!F31/100)</f>
        <v/>
      </c>
      <c r="F37" s="315" t="str">
        <f>IF(RESULTS!H31="","",RESULTS!H31/100)</f>
        <v/>
      </c>
      <c r="G37" s="316" t="str">
        <f>RESULTS!K31</f>
        <v/>
      </c>
    </row>
    <row r="38" spans="2:7" x14ac:dyDescent="0.3">
      <c r="B38" s="216" t="s">
        <v>333</v>
      </c>
      <c r="C38" s="208"/>
      <c r="D38" s="214" t="str">
        <f>RESULTS!D32</f>
        <v/>
      </c>
      <c r="E38" s="212" t="str">
        <f>IF(RESULTS!F32="","",RESULTS!F32/100)</f>
        <v/>
      </c>
      <c r="F38" s="315" t="str">
        <f>IF(RESULTS!H32="","",RESULTS!H32/100)</f>
        <v/>
      </c>
      <c r="G38" s="316" t="str">
        <f>RESULTS!K32</f>
        <v/>
      </c>
    </row>
    <row r="39" spans="2:7" x14ac:dyDescent="0.3">
      <c r="B39" s="216" t="s">
        <v>481</v>
      </c>
      <c r="C39" s="208"/>
      <c r="D39" s="214" t="str">
        <f>RESULTS!D33</f>
        <v/>
      </c>
      <c r="E39" s="212" t="str">
        <f>IF(RESULTS!F33="","",RESULTS!F33/100)</f>
        <v/>
      </c>
      <c r="F39" s="315" t="str">
        <f>IF(RESULTS!H33="","",RESULTS!H33/100)</f>
        <v/>
      </c>
      <c r="G39" s="316" t="str">
        <f>RESULTS!K33</f>
        <v/>
      </c>
    </row>
    <row r="40" spans="2:7" x14ac:dyDescent="0.3">
      <c r="B40" s="216" t="s">
        <v>494</v>
      </c>
      <c r="C40" s="208"/>
      <c r="D40" s="214" t="str">
        <f>RESULTS!D34</f>
        <v/>
      </c>
      <c r="E40" s="212" t="str">
        <f>IF(RESULTS!F34="","",RESULTS!F34/100)</f>
        <v/>
      </c>
      <c r="F40" s="315" t="str">
        <f>IF(RESULTS!H34="","",RESULTS!H34/100)</f>
        <v/>
      </c>
      <c r="G40" s="316" t="str">
        <f>RESULTS!K34</f>
        <v/>
      </c>
    </row>
    <row r="41" spans="2:7" x14ac:dyDescent="0.3">
      <c r="B41" s="216" t="s">
        <v>495</v>
      </c>
      <c r="C41" s="208"/>
      <c r="D41" s="214" t="str">
        <f>RESULTS!D35</f>
        <v/>
      </c>
      <c r="E41" s="212" t="str">
        <f>IF(RESULTS!F35="","",RESULTS!F35/100)</f>
        <v/>
      </c>
      <c r="F41" s="315" t="str">
        <f>IF(RESULTS!H35="","",RESULTS!H35/100)</f>
        <v/>
      </c>
      <c r="G41" s="316" t="str">
        <f>RESULTS!K35</f>
        <v/>
      </c>
    </row>
    <row r="42" spans="2:7" x14ac:dyDescent="0.3">
      <c r="B42" s="219" t="s">
        <v>27</v>
      </c>
      <c r="C42" s="210" t="s">
        <v>28</v>
      </c>
      <c r="D42" s="210"/>
      <c r="E42" s="210"/>
      <c r="F42" s="314"/>
      <c r="G42" s="211"/>
    </row>
    <row r="43" spans="2:7" s="129" customFormat="1" ht="22.05" customHeight="1" x14ac:dyDescent="0.3">
      <c r="B43" s="242" t="s">
        <v>12</v>
      </c>
      <c r="C43" s="243"/>
      <c r="D43" s="410"/>
      <c r="E43" s="411"/>
      <c r="F43" s="411"/>
      <c r="G43" s="412"/>
    </row>
    <row r="44" spans="2:7" s="129" customFormat="1" ht="22.05" customHeight="1" x14ac:dyDescent="0.3">
      <c r="B44" s="242" t="s">
        <v>29</v>
      </c>
      <c r="C44" s="243"/>
      <c r="D44" s="410"/>
      <c r="E44" s="411"/>
      <c r="F44" s="411"/>
      <c r="G44" s="412"/>
    </row>
    <row r="45" spans="2:7" s="129" customFormat="1" ht="22.05" customHeight="1" x14ac:dyDescent="0.3">
      <c r="B45" s="242" t="s">
        <v>30</v>
      </c>
      <c r="C45" s="243"/>
      <c r="D45" s="410"/>
      <c r="E45" s="411"/>
      <c r="F45" s="411"/>
      <c r="G45" s="412"/>
    </row>
    <row r="46" spans="2:7" s="129" customFormat="1" ht="22.05" customHeight="1" x14ac:dyDescent="0.3">
      <c r="B46" s="242" t="s">
        <v>31</v>
      </c>
      <c r="C46" s="243"/>
      <c r="D46" s="410"/>
      <c r="E46" s="411"/>
      <c r="F46" s="411"/>
      <c r="G46" s="412"/>
    </row>
    <row r="47" spans="2:7" s="129" customFormat="1" ht="22.05" customHeight="1" x14ac:dyDescent="0.3">
      <c r="B47" s="242" t="s">
        <v>32</v>
      </c>
      <c r="C47" s="243"/>
      <c r="D47" s="410"/>
      <c r="E47" s="411"/>
      <c r="F47" s="411"/>
      <c r="G47" s="412"/>
    </row>
    <row r="48" spans="2:7" ht="4.05" customHeight="1" x14ac:dyDescent="0.3"/>
    <row r="49" spans="2:7" ht="15.6" x14ac:dyDescent="0.3">
      <c r="B49" s="217" t="s">
        <v>335</v>
      </c>
      <c r="F49" s="318"/>
    </row>
    <row r="50" spans="2:7" x14ac:dyDescent="0.3">
      <c r="B50" s="219">
        <v>3.1</v>
      </c>
      <c r="C50" s="210" t="s">
        <v>33</v>
      </c>
      <c r="D50" s="210"/>
      <c r="E50" s="210"/>
      <c r="F50" s="314"/>
      <c r="G50" s="211"/>
    </row>
    <row r="51" spans="2:7" ht="28.2" customHeight="1" x14ac:dyDescent="0.3">
      <c r="B51" s="404" t="s">
        <v>34</v>
      </c>
      <c r="C51" s="405"/>
      <c r="D51" s="406"/>
      <c r="E51" s="209" t="s">
        <v>45</v>
      </c>
      <c r="F51" s="403" t="s">
        <v>46</v>
      </c>
      <c r="G51" s="403"/>
    </row>
    <row r="52" spans="2:7" s="129" customFormat="1" ht="33" customHeight="1" x14ac:dyDescent="0.3">
      <c r="B52" s="242" t="s">
        <v>35</v>
      </c>
      <c r="C52" s="243"/>
      <c r="D52" s="402"/>
      <c r="E52" s="402"/>
      <c r="F52" s="402"/>
      <c r="G52" s="402"/>
    </row>
    <row r="53" spans="2:7" s="129" customFormat="1" ht="33" customHeight="1" x14ac:dyDescent="0.3">
      <c r="B53" s="242" t="s">
        <v>36</v>
      </c>
      <c r="C53" s="243"/>
      <c r="D53" s="402"/>
      <c r="E53" s="402"/>
      <c r="F53" s="402"/>
      <c r="G53" s="402"/>
    </row>
    <row r="54" spans="2:7" s="129" customFormat="1" ht="33" customHeight="1" x14ac:dyDescent="0.3">
      <c r="B54" s="242" t="s">
        <v>37</v>
      </c>
      <c r="C54" s="243"/>
      <c r="D54" s="402"/>
      <c r="E54" s="402"/>
      <c r="F54" s="402"/>
      <c r="G54" s="402"/>
    </row>
    <row r="55" spans="2:7" s="129" customFormat="1" ht="33" customHeight="1" x14ac:dyDescent="0.3">
      <c r="B55" s="242" t="s">
        <v>38</v>
      </c>
      <c r="C55" s="243"/>
      <c r="D55" s="402"/>
      <c r="E55" s="402"/>
      <c r="F55" s="402"/>
      <c r="G55" s="402"/>
    </row>
    <row r="56" spans="2:7" x14ac:dyDescent="0.3">
      <c r="B56" s="219">
        <v>3.2</v>
      </c>
      <c r="C56" s="210" t="s">
        <v>39</v>
      </c>
      <c r="D56" s="210"/>
      <c r="E56" s="210"/>
      <c r="F56" s="314"/>
      <c r="G56" s="211"/>
    </row>
    <row r="57" spans="2:7" ht="28.2" customHeight="1" x14ac:dyDescent="0.3">
      <c r="B57" s="404" t="s">
        <v>40</v>
      </c>
      <c r="C57" s="405"/>
      <c r="D57" s="406"/>
      <c r="E57" s="209" t="s">
        <v>45</v>
      </c>
      <c r="F57" s="403" t="s">
        <v>46</v>
      </c>
      <c r="G57" s="403"/>
    </row>
    <row r="58" spans="2:7" s="129" customFormat="1" ht="33" customHeight="1" x14ac:dyDescent="0.3">
      <c r="B58" s="242" t="s">
        <v>41</v>
      </c>
      <c r="C58" s="243"/>
      <c r="D58" s="402"/>
      <c r="E58" s="402"/>
      <c r="F58" s="402"/>
      <c r="G58" s="402"/>
    </row>
    <row r="59" spans="2:7" s="129" customFormat="1" ht="33" customHeight="1" x14ac:dyDescent="0.3">
      <c r="B59" s="242" t="s">
        <v>44</v>
      </c>
      <c r="C59" s="243"/>
      <c r="D59" s="402"/>
      <c r="E59" s="402"/>
      <c r="F59" s="402"/>
      <c r="G59" s="402"/>
    </row>
    <row r="60" spans="2:7" s="129" customFormat="1" ht="33" customHeight="1" x14ac:dyDescent="0.3">
      <c r="B60" s="242" t="s">
        <v>42</v>
      </c>
      <c r="C60" s="243"/>
      <c r="D60" s="402"/>
      <c r="E60" s="402"/>
      <c r="F60" s="402"/>
      <c r="G60" s="402"/>
    </row>
    <row r="61" spans="2:7" s="129" customFormat="1" ht="33" customHeight="1" x14ac:dyDescent="0.3">
      <c r="B61" s="242" t="s">
        <v>31</v>
      </c>
      <c r="C61" s="243"/>
      <c r="D61" s="402"/>
      <c r="E61" s="402"/>
      <c r="F61" s="402"/>
      <c r="G61" s="402"/>
    </row>
    <row r="62" spans="2:7" s="129" customFormat="1" ht="33" customHeight="1" x14ac:dyDescent="0.3">
      <c r="B62" s="242" t="s">
        <v>43</v>
      </c>
      <c r="C62" s="243"/>
      <c r="D62" s="402"/>
      <c r="E62" s="402"/>
      <c r="F62" s="402"/>
      <c r="G62" s="402"/>
    </row>
    <row r="63" spans="2:7" ht="10.199999999999999" customHeight="1" x14ac:dyDescent="0.3"/>
    <row r="64" spans="2:7" x14ac:dyDescent="0.3">
      <c r="B64" s="220" t="s">
        <v>334</v>
      </c>
    </row>
  </sheetData>
  <mergeCells count="39">
    <mergeCell ref="D61:G61"/>
    <mergeCell ref="D62:G62"/>
    <mergeCell ref="D11:G11"/>
    <mergeCell ref="D12:G12"/>
    <mergeCell ref="D58:G58"/>
    <mergeCell ref="D59:G59"/>
    <mergeCell ref="D60:G60"/>
    <mergeCell ref="B51:D51"/>
    <mergeCell ref="D27:E27"/>
    <mergeCell ref="B27:C28"/>
    <mergeCell ref="D31:F31"/>
    <mergeCell ref="F27:G27"/>
    <mergeCell ref="F28:G28"/>
    <mergeCell ref="D46:G46"/>
    <mergeCell ref="D47:G47"/>
    <mergeCell ref="F51:G51"/>
    <mergeCell ref="D6:G6"/>
    <mergeCell ref="D7:G7"/>
    <mergeCell ref="D8:G8"/>
    <mergeCell ref="D9:G9"/>
    <mergeCell ref="D10:G10"/>
    <mergeCell ref="D14:G14"/>
    <mergeCell ref="D15:G15"/>
    <mergeCell ref="D16:G16"/>
    <mergeCell ref="D17:G17"/>
    <mergeCell ref="D18:G18"/>
    <mergeCell ref="D19:G19"/>
    <mergeCell ref="D20:G20"/>
    <mergeCell ref="D43:G43"/>
    <mergeCell ref="D44:G44"/>
    <mergeCell ref="D45:G45"/>
    <mergeCell ref="D24:G24"/>
    <mergeCell ref="D25:G25"/>
    <mergeCell ref="D52:G52"/>
    <mergeCell ref="D53:G53"/>
    <mergeCell ref="D54:G54"/>
    <mergeCell ref="D55:G55"/>
    <mergeCell ref="F57:G57"/>
    <mergeCell ref="B57:D57"/>
  </mergeCells>
  <pageMargins left="0.7" right="0.7" top="0.75" bottom="0.75" header="0.3" footer="0.3"/>
  <pageSetup paperSize="9" scale="72" orientation="portrait" r:id="rId1"/>
  <rowBreaks count="1" manualBreakCount="1">
    <brk id="48"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AL88"/>
  <sheetViews>
    <sheetView zoomScaleNormal="100" zoomScaleSheetLayoutView="100" workbookViewId="0"/>
  </sheetViews>
  <sheetFormatPr defaultColWidth="8.77734375" defaultRowHeight="14.4" x14ac:dyDescent="0.3"/>
  <cols>
    <col min="1" max="1" width="2.6640625" customWidth="1"/>
    <col min="2" max="2" width="14" customWidth="1"/>
    <col min="3" max="3" width="14.109375" customWidth="1"/>
    <col min="4" max="4" width="21.77734375" customWidth="1"/>
    <col min="5" max="5" width="14.109375" customWidth="1"/>
    <col min="6" max="6" width="21.77734375" customWidth="1"/>
    <col min="7" max="7" width="3.77734375" customWidth="1"/>
    <col min="8" max="8" width="26.109375" customWidth="1"/>
    <col min="9" max="9" width="7.109375" customWidth="1"/>
    <col min="10" max="10" width="26.109375" customWidth="1"/>
    <col min="11" max="11" width="7.109375" customWidth="1"/>
    <col min="12" max="12" width="26.109375" customWidth="1"/>
    <col min="13" max="38" width="8.77734375" style="32"/>
  </cols>
  <sheetData>
    <row r="1" spans="1:38" ht="21" x14ac:dyDescent="0.3">
      <c r="A1" s="32"/>
      <c r="B1" s="127" t="s">
        <v>170</v>
      </c>
      <c r="C1" s="127"/>
      <c r="D1" s="127"/>
      <c r="E1" s="127"/>
      <c r="F1" s="127"/>
      <c r="G1" s="127"/>
      <c r="H1" s="32"/>
      <c r="I1" s="32"/>
      <c r="J1" s="32"/>
      <c r="K1" s="32"/>
      <c r="L1" s="32"/>
    </row>
    <row r="2" spans="1:38" ht="13.8" customHeight="1" x14ac:dyDescent="0.3">
      <c r="A2" s="32"/>
      <c r="B2" s="127"/>
      <c r="C2" s="127"/>
      <c r="D2" s="127"/>
      <c r="E2" s="127"/>
      <c r="F2" s="127"/>
      <c r="G2" s="127"/>
      <c r="H2" s="32"/>
      <c r="I2" s="32"/>
      <c r="J2" s="32"/>
      <c r="K2" s="32"/>
      <c r="L2" s="32"/>
    </row>
    <row r="3" spans="1:38" s="105" customFormat="1" ht="18" x14ac:dyDescent="0.35">
      <c r="A3" s="128"/>
      <c r="B3" s="441" t="s">
        <v>64</v>
      </c>
      <c r="C3" s="441"/>
      <c r="D3" s="441"/>
      <c r="E3" s="441"/>
      <c r="F3" s="441"/>
      <c r="G3" s="128"/>
      <c r="H3" s="430" t="s">
        <v>169</v>
      </c>
      <c r="I3" s="430"/>
      <c r="J3" s="430"/>
      <c r="K3" s="430"/>
      <c r="L3" s="430"/>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row>
    <row r="4" spans="1:38" x14ac:dyDescent="0.3">
      <c r="A4" s="32"/>
      <c r="B4" s="32"/>
      <c r="C4" s="32"/>
      <c r="D4" s="32"/>
      <c r="E4" s="32"/>
      <c r="F4" s="32"/>
      <c r="G4" s="32"/>
      <c r="H4" s="32"/>
      <c r="I4" s="32"/>
      <c r="J4" s="32"/>
      <c r="K4" s="32"/>
      <c r="L4" s="32"/>
    </row>
    <row r="5" spans="1:38" s="117" customFormat="1" ht="21.45" customHeight="1" x14ac:dyDescent="0.3">
      <c r="A5" s="129"/>
      <c r="B5" s="439" t="s">
        <v>47</v>
      </c>
      <c r="C5" s="431" t="s">
        <v>266</v>
      </c>
      <c r="D5" s="432"/>
      <c r="E5" s="432"/>
      <c r="F5" s="433"/>
      <c r="G5" s="129"/>
      <c r="H5" s="434" t="s">
        <v>56</v>
      </c>
      <c r="I5" s="431" t="s">
        <v>269</v>
      </c>
      <c r="J5" s="432"/>
      <c r="K5" s="432"/>
      <c r="L5" s="433"/>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row>
    <row r="6" spans="1:38" x14ac:dyDescent="0.3">
      <c r="A6" s="32"/>
      <c r="B6" s="440"/>
      <c r="C6" s="442" t="s">
        <v>48</v>
      </c>
      <c r="D6" s="443"/>
      <c r="E6" s="444" t="s">
        <v>49</v>
      </c>
      <c r="F6" s="444"/>
      <c r="G6" s="32"/>
      <c r="H6" s="435"/>
      <c r="I6" s="442" t="s">
        <v>48</v>
      </c>
      <c r="J6" s="443"/>
      <c r="K6" s="444" t="s">
        <v>49</v>
      </c>
      <c r="L6" s="444"/>
    </row>
    <row r="7" spans="1:38" ht="43.2" x14ac:dyDescent="0.3">
      <c r="A7" s="32"/>
      <c r="B7" s="116" t="s">
        <v>50</v>
      </c>
      <c r="C7" s="116" t="s">
        <v>276</v>
      </c>
      <c r="D7" s="116" t="s">
        <v>267</v>
      </c>
      <c r="E7" s="116" t="s">
        <v>276</v>
      </c>
      <c r="F7" s="116" t="s">
        <v>267</v>
      </c>
      <c r="G7" s="32"/>
      <c r="H7" s="424" t="s">
        <v>62</v>
      </c>
      <c r="I7" s="119" t="s">
        <v>58</v>
      </c>
      <c r="J7" s="119"/>
      <c r="K7" s="119" t="s">
        <v>58</v>
      </c>
      <c r="L7" s="119"/>
    </row>
    <row r="8" spans="1:38" x14ac:dyDescent="0.3">
      <c r="A8" s="32"/>
      <c r="B8" s="115" t="s">
        <v>54</v>
      </c>
      <c r="C8" s="120">
        <v>15</v>
      </c>
      <c r="D8" s="120">
        <v>37</v>
      </c>
      <c r="E8" s="120">
        <v>18</v>
      </c>
      <c r="F8" s="120">
        <v>37</v>
      </c>
      <c r="G8" s="32"/>
      <c r="H8" s="425"/>
      <c r="I8" s="204">
        <v>0.06</v>
      </c>
      <c r="J8" s="203" t="s">
        <v>59</v>
      </c>
      <c r="K8" s="204">
        <v>0.09</v>
      </c>
      <c r="L8" s="203" t="s">
        <v>59</v>
      </c>
    </row>
    <row r="9" spans="1:38" x14ac:dyDescent="0.3">
      <c r="A9" s="32"/>
      <c r="B9" s="115" t="s">
        <v>53</v>
      </c>
      <c r="C9" s="120">
        <v>18</v>
      </c>
      <c r="D9" s="120">
        <v>37</v>
      </c>
      <c r="E9" s="120">
        <v>18</v>
      </c>
      <c r="F9" s="120">
        <v>37</v>
      </c>
      <c r="G9" s="32"/>
      <c r="H9" s="426"/>
      <c r="I9" s="204">
        <v>0.7</v>
      </c>
      <c r="J9" s="203" t="s">
        <v>60</v>
      </c>
      <c r="K9" s="204">
        <v>0.55000000000000004</v>
      </c>
      <c r="L9" s="203" t="s">
        <v>60</v>
      </c>
    </row>
    <row r="10" spans="1:38" x14ac:dyDescent="0.3">
      <c r="A10" s="32"/>
      <c r="B10" s="115" t="s">
        <v>52</v>
      </c>
      <c r="C10" s="120">
        <v>15</v>
      </c>
      <c r="D10" s="120">
        <v>22</v>
      </c>
      <c r="E10" s="120">
        <v>15</v>
      </c>
      <c r="F10" s="120">
        <v>30</v>
      </c>
      <c r="G10" s="32"/>
      <c r="H10" s="118" t="s">
        <v>63</v>
      </c>
      <c r="I10" s="204">
        <v>0.13</v>
      </c>
      <c r="J10" s="203" t="s">
        <v>61</v>
      </c>
      <c r="K10" s="204">
        <v>0.04</v>
      </c>
      <c r="L10" s="203" t="s">
        <v>61</v>
      </c>
    </row>
    <row r="11" spans="1:38" x14ac:dyDescent="0.3">
      <c r="A11" s="32"/>
      <c r="B11" s="115" t="s">
        <v>51</v>
      </c>
      <c r="C11" s="120">
        <v>18</v>
      </c>
      <c r="D11" s="120">
        <v>37</v>
      </c>
      <c r="E11" s="120">
        <v>11</v>
      </c>
      <c r="F11" s="120">
        <v>22</v>
      </c>
      <c r="G11" s="32"/>
      <c r="H11" s="32"/>
      <c r="I11" s="32"/>
      <c r="J11" s="32"/>
      <c r="K11" s="32"/>
      <c r="L11" s="32"/>
    </row>
    <row r="12" spans="1:38" x14ac:dyDescent="0.3">
      <c r="A12" s="32"/>
      <c r="B12" s="32"/>
      <c r="C12" s="32"/>
      <c r="D12" s="32"/>
      <c r="E12" s="32"/>
      <c r="F12" s="32"/>
      <c r="G12" s="32"/>
      <c r="H12" s="32"/>
      <c r="I12" s="32"/>
      <c r="J12" s="32"/>
      <c r="K12" s="32"/>
      <c r="L12" s="32"/>
    </row>
    <row r="13" spans="1:38" ht="21.45" customHeight="1" x14ac:dyDescent="0.3">
      <c r="A13" s="32"/>
      <c r="B13" s="439" t="s">
        <v>55</v>
      </c>
      <c r="C13" s="436" t="s">
        <v>268</v>
      </c>
      <c r="D13" s="437"/>
      <c r="E13" s="437"/>
      <c r="F13" s="438"/>
      <c r="G13" s="32"/>
      <c r="H13" s="434" t="s">
        <v>57</v>
      </c>
      <c r="I13" s="436" t="s">
        <v>270</v>
      </c>
      <c r="J13" s="437"/>
      <c r="K13" s="437"/>
      <c r="L13" s="438"/>
    </row>
    <row r="14" spans="1:38" x14ac:dyDescent="0.3">
      <c r="A14" s="32"/>
      <c r="B14" s="440"/>
      <c r="C14" s="442" t="s">
        <v>48</v>
      </c>
      <c r="D14" s="443"/>
      <c r="E14" s="444" t="s">
        <v>49</v>
      </c>
      <c r="F14" s="444"/>
      <c r="G14" s="32"/>
      <c r="H14" s="435"/>
      <c r="I14" s="442" t="s">
        <v>48</v>
      </c>
      <c r="J14" s="443"/>
      <c r="K14" s="444" t="s">
        <v>49</v>
      </c>
      <c r="L14" s="444"/>
    </row>
    <row r="15" spans="1:38" ht="43.2" x14ac:dyDescent="0.3">
      <c r="A15" s="32"/>
      <c r="B15" s="116" t="s">
        <v>50</v>
      </c>
      <c r="C15" s="116" t="s">
        <v>276</v>
      </c>
      <c r="D15" s="116" t="s">
        <v>267</v>
      </c>
      <c r="E15" s="116" t="s">
        <v>276</v>
      </c>
      <c r="F15" s="116" t="s">
        <v>267</v>
      </c>
      <c r="G15" s="32"/>
      <c r="H15" s="424" t="s">
        <v>62</v>
      </c>
      <c r="I15" s="119" t="s">
        <v>58</v>
      </c>
      <c r="J15" s="119"/>
      <c r="K15" s="119" t="s">
        <v>58</v>
      </c>
      <c r="L15" s="119"/>
    </row>
    <row r="16" spans="1:38" ht="14.55" customHeight="1" x14ac:dyDescent="0.3">
      <c r="A16" s="32"/>
      <c r="B16" s="115" t="s">
        <v>54</v>
      </c>
      <c r="C16" s="120">
        <v>15</v>
      </c>
      <c r="D16" s="120">
        <v>26</v>
      </c>
      <c r="E16" s="120">
        <v>18</v>
      </c>
      <c r="F16" s="120">
        <v>26</v>
      </c>
      <c r="G16" s="32"/>
      <c r="H16" s="425"/>
      <c r="I16" s="204">
        <v>0.1</v>
      </c>
      <c r="J16" s="203" t="s">
        <v>59</v>
      </c>
      <c r="K16" s="204">
        <v>0.12</v>
      </c>
      <c r="L16" s="203" t="s">
        <v>59</v>
      </c>
    </row>
    <row r="17" spans="1:12" x14ac:dyDescent="0.3">
      <c r="A17" s="32"/>
      <c r="B17" s="115" t="s">
        <v>53</v>
      </c>
      <c r="C17" s="120">
        <v>11</v>
      </c>
      <c r="D17" s="120">
        <v>18</v>
      </c>
      <c r="E17" s="120">
        <v>18</v>
      </c>
      <c r="F17" s="120">
        <v>26</v>
      </c>
      <c r="G17" s="32"/>
      <c r="H17" s="426"/>
      <c r="I17" s="204">
        <v>0.95</v>
      </c>
      <c r="J17" s="203" t="s">
        <v>60</v>
      </c>
      <c r="K17" s="204">
        <v>0.8</v>
      </c>
      <c r="L17" s="203" t="s">
        <v>60</v>
      </c>
    </row>
    <row r="18" spans="1:12" x14ac:dyDescent="0.3">
      <c r="A18" s="32"/>
      <c r="B18" s="115" t="s">
        <v>52</v>
      </c>
      <c r="C18" s="120">
        <v>11</v>
      </c>
      <c r="D18" s="120">
        <v>11</v>
      </c>
      <c r="E18" s="120">
        <v>15</v>
      </c>
      <c r="F18" s="120">
        <v>15</v>
      </c>
      <c r="G18" s="32"/>
      <c r="H18" s="118" t="s">
        <v>63</v>
      </c>
      <c r="I18" s="204">
        <v>0.13</v>
      </c>
      <c r="J18" s="203" t="s">
        <v>61</v>
      </c>
      <c r="K18" s="204">
        <v>0.04</v>
      </c>
      <c r="L18" s="203" t="s">
        <v>61</v>
      </c>
    </row>
    <row r="19" spans="1:12" x14ac:dyDescent="0.3">
      <c r="A19" s="32"/>
      <c r="B19" s="115" t="s">
        <v>51</v>
      </c>
      <c r="C19" s="120">
        <v>11</v>
      </c>
      <c r="D19" s="120">
        <v>18</v>
      </c>
      <c r="E19" s="120">
        <v>11</v>
      </c>
      <c r="F19" s="120">
        <v>11</v>
      </c>
      <c r="G19" s="32"/>
      <c r="H19" s="32"/>
      <c r="I19" s="32"/>
      <c r="J19" s="32"/>
      <c r="K19" s="32"/>
      <c r="L19" s="32"/>
    </row>
    <row r="20" spans="1:12" x14ac:dyDescent="0.3">
      <c r="A20" s="32"/>
      <c r="B20" s="32"/>
      <c r="C20" s="32"/>
      <c r="D20" s="32"/>
      <c r="E20" s="32"/>
      <c r="F20" s="32"/>
      <c r="G20" s="32"/>
      <c r="H20" s="32"/>
      <c r="I20" s="32"/>
      <c r="J20" s="32"/>
      <c r="K20" s="32"/>
      <c r="L20" s="32"/>
    </row>
    <row r="21" spans="1:12" ht="49.2" customHeight="1" x14ac:dyDescent="0.3">
      <c r="A21" s="32"/>
      <c r="B21" s="427" t="s">
        <v>271</v>
      </c>
      <c r="C21" s="428"/>
      <c r="D21" s="428"/>
      <c r="E21" s="428"/>
      <c r="F21" s="429"/>
      <c r="G21" s="32"/>
      <c r="H21" s="32"/>
      <c r="I21" s="32"/>
      <c r="J21" s="32"/>
      <c r="K21" s="32"/>
      <c r="L21" s="32"/>
    </row>
    <row r="22" spans="1:12" x14ac:dyDescent="0.3">
      <c r="A22" s="32"/>
      <c r="B22" s="121" t="s">
        <v>272</v>
      </c>
      <c r="C22" s="122"/>
      <c r="D22" s="122"/>
      <c r="E22" s="122"/>
      <c r="F22" s="123"/>
      <c r="G22" s="32"/>
      <c r="H22" s="32"/>
      <c r="I22" s="32"/>
      <c r="J22" s="32"/>
      <c r="K22" s="32"/>
      <c r="L22" s="32"/>
    </row>
    <row r="23" spans="1:12" x14ac:dyDescent="0.3">
      <c r="A23" s="32"/>
      <c r="B23" s="121" t="s">
        <v>273</v>
      </c>
      <c r="C23" s="122"/>
      <c r="D23" s="122"/>
      <c r="E23" s="122"/>
      <c r="F23" s="123"/>
      <c r="G23" s="32"/>
      <c r="H23" s="32"/>
      <c r="I23" s="32"/>
      <c r="J23" s="32"/>
      <c r="K23" s="32"/>
      <c r="L23" s="32"/>
    </row>
    <row r="24" spans="1:12" x14ac:dyDescent="0.3">
      <c r="A24" s="32"/>
      <c r="B24" s="124" t="s">
        <v>277</v>
      </c>
      <c r="C24" s="125"/>
      <c r="D24" s="125"/>
      <c r="E24" s="125"/>
      <c r="F24" s="126"/>
      <c r="G24" s="32"/>
      <c r="H24" s="32"/>
      <c r="I24" s="32"/>
      <c r="J24" s="32"/>
      <c r="K24" s="32"/>
      <c r="L24" s="32"/>
    </row>
    <row r="25" spans="1:12" x14ac:dyDescent="0.3">
      <c r="A25" s="32"/>
      <c r="B25" s="32"/>
      <c r="C25" s="32"/>
      <c r="D25" s="32"/>
      <c r="E25" s="32"/>
      <c r="F25" s="32"/>
      <c r="G25" s="32"/>
      <c r="H25" s="32"/>
      <c r="I25" s="32"/>
      <c r="J25" s="32"/>
      <c r="K25" s="32"/>
      <c r="L25" s="32"/>
    </row>
    <row r="26" spans="1:12" s="32" customFormat="1" x14ac:dyDescent="0.3"/>
    <row r="27" spans="1:12" s="32" customFormat="1" x14ac:dyDescent="0.3"/>
    <row r="28" spans="1:12" s="32" customFormat="1" x14ac:dyDescent="0.3"/>
    <row r="29" spans="1:12" s="32" customFormat="1" x14ac:dyDescent="0.3"/>
    <row r="30" spans="1:12" s="32" customFormat="1" x14ac:dyDescent="0.3"/>
    <row r="31" spans="1:12" s="32" customFormat="1" x14ac:dyDescent="0.3"/>
    <row r="32" spans="1:12" s="32" customFormat="1" x14ac:dyDescent="0.3"/>
    <row r="33" s="32" customFormat="1" x14ac:dyDescent="0.3"/>
    <row r="34" s="32" customFormat="1" x14ac:dyDescent="0.3"/>
    <row r="35" s="32" customFormat="1" x14ac:dyDescent="0.3"/>
    <row r="36" s="32" customFormat="1" x14ac:dyDescent="0.3"/>
    <row r="37" s="32" customFormat="1" x14ac:dyDescent="0.3"/>
    <row r="38" s="32" customFormat="1" x14ac:dyDescent="0.3"/>
    <row r="39" s="32" customFormat="1" x14ac:dyDescent="0.3"/>
    <row r="40" s="32" customFormat="1" x14ac:dyDescent="0.3"/>
    <row r="41" s="32" customFormat="1" x14ac:dyDescent="0.3"/>
    <row r="42" s="32" customFormat="1" x14ac:dyDescent="0.3"/>
    <row r="43" s="32" customFormat="1" x14ac:dyDescent="0.3"/>
    <row r="44" s="32" customFormat="1" x14ac:dyDescent="0.3"/>
    <row r="45" s="32" customFormat="1" x14ac:dyDescent="0.3"/>
    <row r="46" s="32" customFormat="1" x14ac:dyDescent="0.3"/>
    <row r="47" s="32" customFormat="1" x14ac:dyDescent="0.3"/>
    <row r="48" s="32" customFormat="1" x14ac:dyDescent="0.3"/>
    <row r="49" s="32" customFormat="1" x14ac:dyDescent="0.3"/>
    <row r="50" s="32" customFormat="1" x14ac:dyDescent="0.3"/>
    <row r="51" s="32" customFormat="1" x14ac:dyDescent="0.3"/>
    <row r="52" s="32" customFormat="1" x14ac:dyDescent="0.3"/>
    <row r="53" s="32" customFormat="1" x14ac:dyDescent="0.3"/>
    <row r="54" s="32" customFormat="1" x14ac:dyDescent="0.3"/>
    <row r="55" s="32" customFormat="1" x14ac:dyDescent="0.3"/>
    <row r="56" s="32" customFormat="1" x14ac:dyDescent="0.3"/>
    <row r="57" s="32" customFormat="1" x14ac:dyDescent="0.3"/>
    <row r="58" s="32" customFormat="1" x14ac:dyDescent="0.3"/>
    <row r="59" s="32" customFormat="1" x14ac:dyDescent="0.3"/>
    <row r="60" s="32" customFormat="1" x14ac:dyDescent="0.3"/>
    <row r="61" s="32" customFormat="1" x14ac:dyDescent="0.3"/>
    <row r="62" s="32" customFormat="1" x14ac:dyDescent="0.3"/>
    <row r="63" s="32" customFormat="1" x14ac:dyDescent="0.3"/>
    <row r="64" s="32" customFormat="1" x14ac:dyDescent="0.3"/>
    <row r="65" s="32" customFormat="1" x14ac:dyDescent="0.3"/>
    <row r="66" s="32" customFormat="1" x14ac:dyDescent="0.3"/>
    <row r="67" s="32" customFormat="1" x14ac:dyDescent="0.3"/>
    <row r="68" s="32" customFormat="1" x14ac:dyDescent="0.3"/>
    <row r="69" s="32" customFormat="1" x14ac:dyDescent="0.3"/>
    <row r="70" s="32" customFormat="1" x14ac:dyDescent="0.3"/>
    <row r="71" s="32" customFormat="1" x14ac:dyDescent="0.3"/>
    <row r="72" s="32" customFormat="1" x14ac:dyDescent="0.3"/>
    <row r="73" s="32" customFormat="1" x14ac:dyDescent="0.3"/>
    <row r="74" s="32" customFormat="1" x14ac:dyDescent="0.3"/>
    <row r="75" s="32" customFormat="1" x14ac:dyDescent="0.3"/>
    <row r="76" s="32" customFormat="1" x14ac:dyDescent="0.3"/>
    <row r="77" s="32" customFormat="1" x14ac:dyDescent="0.3"/>
    <row r="78" s="32" customFormat="1" x14ac:dyDescent="0.3"/>
    <row r="79" s="32" customFormat="1" x14ac:dyDescent="0.3"/>
    <row r="80" s="32" customFormat="1" x14ac:dyDescent="0.3"/>
    <row r="81" s="32" customFormat="1" x14ac:dyDescent="0.3"/>
    <row r="82" s="32" customFormat="1" x14ac:dyDescent="0.3"/>
    <row r="83" s="32" customFormat="1" x14ac:dyDescent="0.3"/>
    <row r="84" s="32" customFormat="1" x14ac:dyDescent="0.3"/>
    <row r="85" s="32" customFormat="1" x14ac:dyDescent="0.3"/>
    <row r="86" s="32" customFormat="1" x14ac:dyDescent="0.3"/>
    <row r="87" s="32" customFormat="1" x14ac:dyDescent="0.3"/>
    <row r="88" s="32" customFormat="1" x14ac:dyDescent="0.3"/>
  </sheetData>
  <sheetProtection algorithmName="SHA-512" hashValue="ntFpZ4qSM6Pzva/eVuS7VO5Eq94ZY8th/4qqDyUXrO+WAh3tVr7sRi8tX7or9EMTgX0/68B2ISNVs2LiB9yT5w==" saltValue="sZdYwkIjtvY4wXc92BpcJw==" spinCount="100000" sheet="1" objects="1" scenarios="1"/>
  <mergeCells count="21">
    <mergeCell ref="I6:J6"/>
    <mergeCell ref="K6:L6"/>
    <mergeCell ref="I14:J14"/>
    <mergeCell ref="K14:L14"/>
    <mergeCell ref="H7:H9"/>
    <mergeCell ref="H15:H17"/>
    <mergeCell ref="B21:F21"/>
    <mergeCell ref="H3:L3"/>
    <mergeCell ref="I5:L5"/>
    <mergeCell ref="H5:H6"/>
    <mergeCell ref="H13:H14"/>
    <mergeCell ref="I13:L13"/>
    <mergeCell ref="C5:F5"/>
    <mergeCell ref="B5:B6"/>
    <mergeCell ref="B3:F3"/>
    <mergeCell ref="B13:B14"/>
    <mergeCell ref="C13:F13"/>
    <mergeCell ref="C6:D6"/>
    <mergeCell ref="E6:F6"/>
    <mergeCell ref="C14:D14"/>
    <mergeCell ref="E14:F14"/>
  </mergeCells>
  <pageMargins left="0.7" right="0.7" top="0.75" bottom="0.75" header="0.3" footer="0.3"/>
  <pageSetup paperSize="9" scale="63"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A0526-4490-442E-A703-A0F00953C97F}">
  <dimension ref="B1:BS145"/>
  <sheetViews>
    <sheetView zoomScale="85" zoomScaleNormal="85" zoomScaleSheetLayoutView="75" workbookViewId="0">
      <pane ySplit="3" topLeftCell="A4" activePane="bottomLeft" state="frozen"/>
      <selection pane="bottomLeft"/>
    </sheetView>
  </sheetViews>
  <sheetFormatPr defaultColWidth="8.77734375" defaultRowHeight="14.4" x14ac:dyDescent="0.3"/>
  <cols>
    <col min="1" max="1" width="2.77734375" customWidth="1"/>
    <col min="2" max="3" width="6.77734375" customWidth="1"/>
    <col min="4" max="4" width="15.6640625" customWidth="1"/>
    <col min="5" max="5" width="12.44140625" customWidth="1"/>
    <col min="6" max="6" width="13.77734375" customWidth="1"/>
    <col min="7" max="7" width="12.109375" bestFit="1" customWidth="1"/>
    <col min="8" max="8" width="10.77734375" customWidth="1"/>
    <col min="9" max="9" width="23.6640625" customWidth="1"/>
    <col min="10" max="10" width="9.77734375" customWidth="1"/>
    <col min="11" max="11" width="15.6640625" customWidth="1"/>
    <col min="12" max="13" width="12" customWidth="1"/>
    <col min="14" max="16" width="10.77734375" customWidth="1"/>
    <col min="17" max="18" width="10.109375" customWidth="1"/>
    <col min="19" max="20" width="12.44140625" customWidth="1"/>
    <col min="21" max="22" width="15.6640625" customWidth="1"/>
    <col min="23" max="23" width="13.77734375" customWidth="1"/>
    <col min="24" max="25" width="10.33203125" customWidth="1"/>
    <col min="26" max="26" width="13" customWidth="1"/>
    <col min="27" max="30" width="10.6640625" customWidth="1"/>
    <col min="31" max="31" width="14.77734375" customWidth="1"/>
    <col min="32" max="32" width="10.77734375" customWidth="1"/>
    <col min="33" max="33" width="13.77734375" customWidth="1"/>
    <col min="34" max="35" width="10.33203125" customWidth="1"/>
    <col min="36" max="36" width="13" customWidth="1"/>
    <col min="37" max="40" width="10.6640625" customWidth="1"/>
    <col min="41" max="41" width="5.6640625" customWidth="1"/>
    <col min="42" max="42" width="19.44140625" bestFit="1" customWidth="1"/>
    <col min="43" max="46" width="16" customWidth="1"/>
    <col min="47" max="47" width="11.33203125" customWidth="1"/>
    <col min="48" max="49" width="16" customWidth="1"/>
    <col min="50" max="50" width="6.44140625" customWidth="1"/>
    <col min="51" max="51" width="8.77734375" customWidth="1"/>
    <col min="52" max="52" width="21.44140625" bestFit="1" customWidth="1"/>
    <col min="53" max="53" width="15.109375" customWidth="1"/>
    <col min="54" max="54" width="7.109375" customWidth="1"/>
    <col min="55" max="55" width="32.109375" customWidth="1"/>
    <col min="56" max="57" width="15.6640625" customWidth="1"/>
    <col min="59" max="59" width="5.21875" customWidth="1"/>
    <col min="67" max="67" width="8.88671875" customWidth="1"/>
    <col min="69" max="69" width="10.44140625" customWidth="1"/>
  </cols>
  <sheetData>
    <row r="1" spans="2:71" ht="21" x14ac:dyDescent="0.4">
      <c r="B1" s="74" t="s">
        <v>151</v>
      </c>
      <c r="C1" s="74"/>
      <c r="E1" s="9"/>
      <c r="H1" s="3"/>
      <c r="W1" s="3"/>
      <c r="AA1" s="70"/>
      <c r="AE1" s="3"/>
      <c r="AF1" s="3"/>
      <c r="AG1" s="3"/>
      <c r="AK1" s="70"/>
    </row>
    <row r="2" spans="2:71" ht="15.6" x14ac:dyDescent="0.3">
      <c r="E2" s="18"/>
      <c r="H2" s="8"/>
      <c r="R2" s="101" t="s">
        <v>258</v>
      </c>
      <c r="S2" s="102"/>
      <c r="T2" s="102"/>
      <c r="U2" s="102"/>
      <c r="V2" s="102"/>
      <c r="W2" s="103"/>
      <c r="X2" s="102"/>
      <c r="Y2" s="102"/>
      <c r="Z2" s="104"/>
      <c r="AA2" s="104"/>
      <c r="AB2" s="102"/>
      <c r="AC2" s="102"/>
      <c r="AD2" s="113"/>
      <c r="AE2" s="107" t="s">
        <v>259</v>
      </c>
      <c r="AF2" s="107"/>
      <c r="AG2" s="108"/>
      <c r="AH2" s="106"/>
      <c r="AI2" s="106"/>
      <c r="AJ2" s="109"/>
      <c r="AK2" s="109"/>
      <c r="AL2" s="106"/>
      <c r="AM2" s="106"/>
      <c r="AN2" s="106"/>
      <c r="AP2" s="1" t="s">
        <v>260</v>
      </c>
      <c r="AT2" s="445" t="s">
        <v>263</v>
      </c>
      <c r="AU2" s="445"/>
      <c r="AV2" s="445" t="s">
        <v>264</v>
      </c>
      <c r="AW2" s="445"/>
      <c r="AZ2" s="1" t="s">
        <v>119</v>
      </c>
      <c r="BC2" s="1" t="s">
        <v>144</v>
      </c>
      <c r="BI2" s="1" t="s">
        <v>462</v>
      </c>
    </row>
    <row r="3" spans="2:71" s="18" customFormat="1" ht="57.6" x14ac:dyDescent="0.3">
      <c r="B3" s="73" t="s">
        <v>233</v>
      </c>
      <c r="C3" s="73" t="s">
        <v>265</v>
      </c>
      <c r="D3" s="73" t="s">
        <v>65</v>
      </c>
      <c r="E3" s="73" t="s">
        <v>214</v>
      </c>
      <c r="F3" s="73" t="s">
        <v>190</v>
      </c>
      <c r="G3" s="73" t="s">
        <v>92</v>
      </c>
      <c r="H3" s="73" t="s">
        <v>95</v>
      </c>
      <c r="I3" s="73" t="s">
        <v>67</v>
      </c>
      <c r="J3" s="73" t="s">
        <v>215</v>
      </c>
      <c r="K3" s="73" t="s">
        <v>234</v>
      </c>
      <c r="L3" s="73" t="s">
        <v>216</v>
      </c>
      <c r="M3" s="73" t="s">
        <v>219</v>
      </c>
      <c r="N3" s="73" t="s">
        <v>246</v>
      </c>
      <c r="O3" s="73" t="s">
        <v>256</v>
      </c>
      <c r="P3" s="73" t="s">
        <v>257</v>
      </c>
      <c r="Q3" s="73" t="s">
        <v>252</v>
      </c>
      <c r="R3" s="73" t="s">
        <v>254</v>
      </c>
      <c r="S3" s="73" t="s">
        <v>218</v>
      </c>
      <c r="T3" s="73" t="s">
        <v>217</v>
      </c>
      <c r="U3" s="73" t="s">
        <v>253</v>
      </c>
      <c r="V3" s="73" t="s">
        <v>235</v>
      </c>
      <c r="W3" s="73" t="s">
        <v>210</v>
      </c>
      <c r="X3" s="73" t="s">
        <v>111</v>
      </c>
      <c r="Y3" s="73" t="s">
        <v>113</v>
      </c>
      <c r="Z3" s="73" t="s">
        <v>114</v>
      </c>
      <c r="AA3" s="73" t="s">
        <v>3</v>
      </c>
      <c r="AB3" s="73" t="s">
        <v>116</v>
      </c>
      <c r="AC3" s="73" t="s">
        <v>117</v>
      </c>
      <c r="AD3" s="111" t="s">
        <v>118</v>
      </c>
      <c r="AE3" s="110" t="s">
        <v>235</v>
      </c>
      <c r="AF3" s="73" t="s">
        <v>255</v>
      </c>
      <c r="AG3" s="73" t="s">
        <v>210</v>
      </c>
      <c r="AH3" s="73" t="s">
        <v>111</v>
      </c>
      <c r="AI3" s="73" t="s">
        <v>113</v>
      </c>
      <c r="AJ3" s="73" t="s">
        <v>114</v>
      </c>
      <c r="AK3" s="73" t="s">
        <v>3</v>
      </c>
      <c r="AL3" s="73" t="s">
        <v>116</v>
      </c>
      <c r="AM3" s="73" t="s">
        <v>117</v>
      </c>
      <c r="AN3" s="111" t="s">
        <v>118</v>
      </c>
      <c r="AP3" s="73" t="s">
        <v>70</v>
      </c>
      <c r="AQ3" s="73" t="s">
        <v>87</v>
      </c>
      <c r="AR3" s="73" t="s">
        <v>86</v>
      </c>
      <c r="AS3" s="73" t="s">
        <v>278</v>
      </c>
      <c r="AT3" s="73" t="s">
        <v>261</v>
      </c>
      <c r="AU3" s="73" t="s">
        <v>140</v>
      </c>
      <c r="AV3" s="73" t="s">
        <v>262</v>
      </c>
      <c r="AW3" s="73" t="s">
        <v>163</v>
      </c>
      <c r="AX3" s="10"/>
      <c r="AY3" s="73" t="s">
        <v>237</v>
      </c>
      <c r="AZ3" s="73" t="s">
        <v>138</v>
      </c>
      <c r="BA3" s="73" t="s">
        <v>120</v>
      </c>
      <c r="BC3" s="1" t="s">
        <v>143</v>
      </c>
      <c r="BD3"/>
      <c r="BE3"/>
      <c r="BF3" s="14"/>
      <c r="BG3" s="14"/>
      <c r="BH3" s="14"/>
      <c r="BI3" s="116" t="s">
        <v>460</v>
      </c>
      <c r="BJ3" s="116" t="s">
        <v>461</v>
      </c>
      <c r="BL3" s="116" t="s">
        <v>463</v>
      </c>
      <c r="BM3" s="116" t="s">
        <v>93</v>
      </c>
      <c r="BN3" s="294" t="s">
        <v>465</v>
      </c>
      <c r="BO3" s="297" t="s">
        <v>141</v>
      </c>
      <c r="BP3" s="294" t="s">
        <v>139</v>
      </c>
      <c r="BQ3" s="294" t="s">
        <v>466</v>
      </c>
      <c r="BS3" s="294" t="s">
        <v>471</v>
      </c>
    </row>
    <row r="4" spans="2:71" x14ac:dyDescent="0.3">
      <c r="B4" s="53">
        <f>IF('Window &amp; Door DATA INPUT'!B10&gt;1,1,0)</f>
        <v>0</v>
      </c>
      <c r="C4" s="53">
        <f>IF(AND(B4=1,OR(D4=Parameters!$D$17, D4=Parameters!$D$18,D4=Parameters!$D$19,D4=Parameters!$D$20,D4=Parameters!$D$21,D4=Parameters!$D$22, D4=Parameters!$D$23, D4=Parameters!$D$24)),1,0)</f>
        <v>0</v>
      </c>
      <c r="D4" s="55" t="str">
        <f>IF('Window &amp; Door DATA INPUT'!B10="","",'Window &amp; Door DATA INPUT'!B10)</f>
        <v/>
      </c>
      <c r="E4" s="25" t="str">
        <f>IF('Window &amp; Door DATA INPUT'!D10="","",'Window &amp; Door DATA INPUT'!D10)</f>
        <v/>
      </c>
      <c r="F4" s="25" t="str">
        <f>IF(B4=1,'Window &amp; Door DATA INPUT'!H10&amp;RESULTS!$H$5,"")</f>
        <v/>
      </c>
      <c r="G4" s="25" t="str">
        <f>IF(B4=1,VLOOKUP(F4,Parameters!$H$4:$I$20,2,FALSE),"")</f>
        <v/>
      </c>
      <c r="H4" s="25" t="str">
        <f>IF(OR('Window &amp; Door DATA INPUT'!J10=Parameters!$K$4,'Window &amp; Door DATA INPUT'!J10=Parameters!$K$11),"No",IF('Window &amp; Door DATA INPUT'!K10="","",'Window &amp; Door DATA INPUT'!K10))</f>
        <v/>
      </c>
      <c r="I4" s="25" t="str">
        <f>IF('Window &amp; Door DATA INPUT'!J10="","",'Window &amp; Door DATA INPUT'!J10)</f>
        <v/>
      </c>
      <c r="J4" s="71" t="str">
        <f>IF('Window &amp; Door DATA INPUT'!L10=Parameters!$O$5,'Window &amp; Door DATA INPUT'!O10,IF(B4=1,('Window &amp; Door DATA INPUT'!N10*'Window &amp; Door DATA INPUT'!M10)/1000000,""))</f>
        <v/>
      </c>
      <c r="K4" s="72" t="str">
        <f>IF('Window &amp; Door DATA INPUT'!J10="","",VLOOKUP('Window &amp; Door DATA INPUT'!J10,Parameters!$K$4:$L$16,2,FALSE))</f>
        <v/>
      </c>
      <c r="L4" s="26" t="str">
        <f>IF($H4="yes",IF($K4="Y",'Window &amp; Door DATA INPUT'!Q10/1000,IF($K4="N",'Window &amp; Door DATA INPUT'!P10/1000)),"")</f>
        <v/>
      </c>
      <c r="M4" s="26" t="str">
        <f>IF($H4="yes",IF($K4="Y",'Window &amp; Door DATA INPUT'!P10/1000,IF($K4="N",'Window &amp; Door DATA INPUT'!Q10/1000)),"")</f>
        <v/>
      </c>
      <c r="N4" s="71" t="str">
        <f>IF(L4="","",L4*M4)</f>
        <v/>
      </c>
      <c r="O4" s="72" t="str">
        <f>IF(AND(B4=1,C4=0,H4="yes"),"A",IF(AND(C4=1,H4="yes",'Window &amp; Door DATA INPUT'!R10="no"),"B",IF(AND(C4=1,H4="yes",'Window &amp; Door DATA INPUT'!R10="yes",'Window &amp; Door DATA INPUT'!S10="yes"),"C",IF(AND(C4=1,H4="yes",'Window &amp; Door DATA INPUT'!R10="yes",'Window &amp; Door DATA INPUT'!S10="no"),"D",""))))</f>
        <v/>
      </c>
      <c r="P4" s="100" t="str">
        <f>IF(AND(C4=1,H4="yes",OR(I4=Parameters!$K$12,I4=Parameters!$K$13,I4=Parameters!$K$14)),"E",IF(AND(C4=1,H4="yes",NOT(OR(I4=Parameters!$K$12,I4=Parameters!$K$13,I4=Parameters!$K$14))),"F",""))</f>
        <v/>
      </c>
      <c r="Q4" s="100" t="str">
        <f>IF(AND(B4=1,H4="yes"),VLOOKUP(I4,Parameters!$K$4:$M$16,3,FALSE),"")</f>
        <v/>
      </c>
      <c r="R4" s="100" t="str">
        <f>IF(AND(OR(O4="A",O4="B",O4="d"),Q4="input"),'Window &amp; Door DATA INPUT'!AA10,IF(AND(O4="C",Q4="input"),'Window &amp; Door DATA INPUT'!W10,Calculations!Q4))</f>
        <v/>
      </c>
      <c r="S4" s="75" t="str">
        <f>IF('Window &amp; Door DATA INPUT'!X10="Yes",'Window &amp; Door DATA INPUT'!Y10/1000,IF(B4=1,"N/A",""))</f>
        <v/>
      </c>
      <c r="T4" s="26" t="str">
        <f>IF(Q4="calc",IF(O4="c",'Window &amp; Door DATA INPUT'!U10/1000,(Parameters!$S$4-'Window &amp; Door DATA INPUT'!Z10+Parameters!$Q$4)/1000),"")</f>
        <v/>
      </c>
      <c r="U4" s="26" t="str">
        <f t="shared" ref="U4:U24" si="0">IF(Q4="calc",IF(T4&gt;M4,M4,T4),"")</f>
        <v/>
      </c>
      <c r="V4" s="26" t="str">
        <f>IF(AND(S4&gt;0,S4&lt;U4),S4,U4)</f>
        <v/>
      </c>
      <c r="W4" s="80" t="str">
        <f t="shared" ref="W4:W24" si="1">IF(R4="calc",DEGREES(ASIN(V4/M4)),R4)</f>
        <v/>
      </c>
      <c r="X4" s="26" t="str">
        <f>IF(OR($H4="no",$B4=0),"",IF($I4=Parameters!$K$15,$L4/($M4/2),$L4/$M4))</f>
        <v/>
      </c>
      <c r="Y4" s="26" t="str">
        <f>IF(OR($H4="no",$B4=0),"",IF($X4&lt;0.5,Parameters!$X$4,IF($X4&lt;1,Parameters!$Y$4,IF($X4&lt;2,Parameters!$Z$4,Parameters!$AA$4))))</f>
        <v/>
      </c>
      <c r="Z4" s="26" t="str">
        <f>IF(OR($H4="no",$B4=0),"",IF($X4&lt;0.5,Parameters!$X$5,IF($X4&lt;1,Parameters!$Y$5,IF($X4&lt;2,Parameters!$Z$5,Parameters!$AA$5))))</f>
        <v/>
      </c>
      <c r="AA4" s="26" t="str">
        <f>IF(OR($H4="no",$B4=0),"",IF($I4=Parameters!$K$15,(2*($M4/2)*SIN(RADIANS(Calculations!$W4/2))),(2*$M4*SIN(RADIANS($W4/2)))))</f>
        <v/>
      </c>
      <c r="AB4" s="26" t="str">
        <f>IF(OR($H4="no",$B4=0),"",$Z4*(1-EXP(-$Y4*$W4)))</f>
        <v/>
      </c>
      <c r="AC4" s="26" t="str">
        <f>IF(OR($H4="no",$B4=0),"",IF($I4=Parameters!$K$15,$AB4*$N4/2,$AB4*$N4))</f>
        <v/>
      </c>
      <c r="AD4" s="112" t="str">
        <f>IF(OR($H4="no",$B4=0),"",IF($I4=Parameters!$K$15,$AC4*2/Parameters!$AB$4,$AC4/Parameters!$AB$4))</f>
        <v/>
      </c>
      <c r="AE4" s="26" t="str">
        <f>IF(AND(O4="B",Q4="calc"),V4,IF(AND(O4="C",Q4="calc"),'Window &amp; Door DATA INPUT'!T10/1000,""))</f>
        <v/>
      </c>
      <c r="AF4" s="100" t="str">
        <f>IF(AND(O4="B",Q4="input"),'Window &amp; Door DATA INPUT'!AA10,IF(AND(O4="C",Q4="input",P4="F"),'Window &amp; Door DATA INPUT'!V10,IF(AND(O4="C",P4="E"),0,IF(AND(O4="D"),0,IF(AND(B4=1,C4=0),"",(Calculations!Q4))))))</f>
        <v/>
      </c>
      <c r="AG4" s="80" t="str">
        <f t="shared" ref="AG4:AG24" si="2">IF(AF4="calc",DEGREES(ASIN(AE4/M4)),AF4)</f>
        <v/>
      </c>
      <c r="AH4" s="26" t="str">
        <f>IF(OR($H4="no",$C4=0),"",IF($I4=Parameters!$K$15,$L4/($M4/2),$L4/$M4))</f>
        <v/>
      </c>
      <c r="AI4" s="26" t="str">
        <f>IF(OR($H4="no",$C4=0),"",IF($AH4&lt;0.5,Parameters!$X$4,IF($AH4&lt;1,Parameters!$Y$4,IF($AH4&lt;2,Parameters!$Z$4,Parameters!$AA$4))))</f>
        <v/>
      </c>
      <c r="AJ4" s="26" t="str">
        <f>IF(OR($H4="no",$C4=0),"",IF($AH4&lt;0.5,Parameters!$X$5,IF($AH4&lt;1,Parameters!$Y$5,IF($AH4&lt;2,Parameters!$Z$5,Parameters!$AA$5))))</f>
        <v/>
      </c>
      <c r="AK4" s="26" t="str">
        <f>IF(OR($H4="no",$C4=0),"",IF($I4=Parameters!$K$15,(2*($M4/2)*SIN(RADIANS(Calculations!$AG4/2))),(2*$M4*SIN(RADIANS($AG4/2)))))</f>
        <v/>
      </c>
      <c r="AL4" s="26" t="str">
        <f>IF(OR($H4="no",$C4=0),"",$AJ4*(1-EXP(-$AI4*$AG4)))</f>
        <v/>
      </c>
      <c r="AM4" s="26" t="str">
        <f>IF(OR($H4="no",$C4=0),"",IF($I4=Parameters!$K$15,$AL4*$N4/2,$AL4*$N4))</f>
        <v/>
      </c>
      <c r="AN4" s="112" t="str">
        <f>IF(OR($H4="no",$C4=0),"",IF($I4=Parameters!$K$15,$AM4*2/Parameters!$AB$4,$AM4/Parameters!$AB$4))</f>
        <v/>
      </c>
      <c r="AP4" s="47" t="str">
        <f>Parameters!D4</f>
        <v>Hall</v>
      </c>
      <c r="AQ4" s="23">
        <f t="shared" ref="AQ4:AQ21" si="3">IF(ISERROR(VLOOKUP($AP4,$D$4:$E$143,2,FALSE)),0,(VLOOKUP($AP4,$D$4:$E$143,2,FALSE)))</f>
        <v>0</v>
      </c>
      <c r="AR4" s="23">
        <f t="shared" ref="AR4:AR21" si="4">SUMIFS($J$4:$J$143,$D$4:$D$143,AP4)</f>
        <v>0</v>
      </c>
      <c r="AS4" s="22" t="str">
        <f>IF(AQ4&gt;0,AR4/AQ4," ")</f>
        <v xml:space="preserve"> </v>
      </c>
      <c r="AT4" s="23">
        <f t="shared" ref="AT4:AT21" si="5">SUMIFS($AD$4:$AD$143,$D$4:$D$143,AP4)</f>
        <v>0</v>
      </c>
      <c r="AU4" s="22" t="str">
        <f t="shared" ref="AU4:AU21" si="6">IF(AR4=$BA$12,AS4,"")</f>
        <v xml:space="preserve"> </v>
      </c>
      <c r="AV4" s="50"/>
      <c r="AW4" s="50"/>
      <c r="AX4" s="11"/>
      <c r="AY4" s="47" t="e">
        <f>IF(BA4=$BA$9,VLOOKUP($BD$4&amp;$BD$5&amp;AZ4,Parameters!$AG$4:$AO$19,9,FALSE))</f>
        <v>#N/A</v>
      </c>
      <c r="AZ4" s="47" t="s">
        <v>54</v>
      </c>
      <c r="BA4" s="23">
        <f>SUMIFS($J$4:$J$143,$G$4:$G$143,AZ4)</f>
        <v>0</v>
      </c>
      <c r="BC4" s="47" t="s">
        <v>68</v>
      </c>
      <c r="BD4" s="55">
        <f>RESULTS!D14</f>
        <v>0</v>
      </c>
      <c r="BF4" s="15" t="b">
        <f>ISNA(AY4)</f>
        <v>1</v>
      </c>
      <c r="BG4" s="287">
        <f t="shared" ref="BG4:BG6" si="7">1*BF4</f>
        <v>1</v>
      </c>
      <c r="BH4" s="15"/>
      <c r="BI4" s="292">
        <f>'Window &amp; Door DATA INPUT'!H10</f>
        <v>0</v>
      </c>
      <c r="BJ4" s="293" t="str">
        <f>J4</f>
        <v/>
      </c>
      <c r="BL4" s="48">
        <f>SUMIF($BI$4:$BI$143,BM4,$BJ$4:$BJ$143)</f>
        <v>0</v>
      </c>
      <c r="BM4" s="292">
        <v>12</v>
      </c>
      <c r="BN4" s="295" t="e">
        <f>BL4/$BL$8</f>
        <v>#DIV/0!</v>
      </c>
      <c r="BO4" s="47">
        <f>MAX(BL4:BL7)</f>
        <v>0</v>
      </c>
      <c r="BP4" s="47">
        <f>COUNTIF(BL4:BL7,BO4)</f>
        <v>4</v>
      </c>
      <c r="BQ4" s="47">
        <f>VLOOKUP(BO4,BL4:CL7,2,FALSE)</f>
        <v>12</v>
      </c>
      <c r="BS4" s="47">
        <f>IF(OR(BD4=0,BD7="Error"),0,1)</f>
        <v>0</v>
      </c>
    </row>
    <row r="5" spans="2:71" x14ac:dyDescent="0.3">
      <c r="B5" s="53">
        <f>IF('Window &amp; Door DATA INPUT'!B11&gt;1,1,0)</f>
        <v>0</v>
      </c>
      <c r="C5" s="53">
        <f>IF(AND(B5=1,OR(D5=Parameters!$D$17, D5=Parameters!$D$18,D5=Parameters!$D$19,D5=Parameters!$D$20,D5=Parameters!$D$21,D5=Parameters!$D$22, D5=Parameters!$D$23, D5=Parameters!$D$24)),1,0)</f>
        <v>0</v>
      </c>
      <c r="D5" s="55" t="str">
        <f>IF('Window &amp; Door DATA INPUT'!B11="","",'Window &amp; Door DATA INPUT'!B11)</f>
        <v/>
      </c>
      <c r="E5" s="25" t="str">
        <f>IF('Window &amp; Door DATA INPUT'!D11="","",'Window &amp; Door DATA INPUT'!D11)</f>
        <v/>
      </c>
      <c r="F5" s="25" t="str">
        <f>IF(B5=1,'Window &amp; Door DATA INPUT'!H11&amp;RESULTS!$H$5,"")</f>
        <v/>
      </c>
      <c r="G5" s="25" t="str">
        <f>IF(B5=1,VLOOKUP(F5,Parameters!$H$4:$I$20,2,FALSE),"")</f>
        <v/>
      </c>
      <c r="H5" s="25" t="str">
        <f>IF(OR('Window &amp; Door DATA INPUT'!J11=Parameters!$K$4,'Window &amp; Door DATA INPUT'!J11=Parameters!$K$11),"No",IF('Window &amp; Door DATA INPUT'!K11="","",'Window &amp; Door DATA INPUT'!K11))</f>
        <v/>
      </c>
      <c r="I5" s="25" t="str">
        <f>IF('Window &amp; Door DATA INPUT'!J11="","",'Window &amp; Door DATA INPUT'!J11)</f>
        <v/>
      </c>
      <c r="J5" s="71" t="str">
        <f>IF('Window &amp; Door DATA INPUT'!L11=Parameters!$O$5,'Window &amp; Door DATA INPUT'!O11,IF(B5=1,('Window &amp; Door DATA INPUT'!N11*'Window &amp; Door DATA INPUT'!M11)/1000000,""))</f>
        <v/>
      </c>
      <c r="K5" s="72" t="str">
        <f>IF('Window &amp; Door DATA INPUT'!J11="","",VLOOKUP('Window &amp; Door DATA INPUT'!J11,Parameters!$K$4:$L$16,2,FALSE))</f>
        <v/>
      </c>
      <c r="L5" s="26" t="str">
        <f>IF($H5="yes",IF($K5="Y",'Window &amp; Door DATA INPUT'!Q11/1000,IF($K5="N",'Window &amp; Door DATA INPUT'!P11/1000)),"")</f>
        <v/>
      </c>
      <c r="M5" s="26" t="str">
        <f>IF($H5="yes",IF($K5="Y",'Window &amp; Door DATA INPUT'!P11/1000,IF($K5="N",'Window &amp; Door DATA INPUT'!Q11/1000)),"")</f>
        <v/>
      </c>
      <c r="N5" s="71" t="str">
        <f t="shared" ref="N5:N23" si="8">IF(L5="","",L5*M5)</f>
        <v/>
      </c>
      <c r="O5" s="72" t="str">
        <f>IF(AND(B5=1,C5=0,H5="yes"),"A",IF(AND(C5=1,H5="yes",'Window &amp; Door DATA INPUT'!R11="no"),"B",IF(AND(C5=1,H5="yes",'Window &amp; Door DATA INPUT'!R11="yes",'Window &amp; Door DATA INPUT'!S11="yes"),"C",IF(AND(C5=1,H5="yes",'Window &amp; Door DATA INPUT'!R11="yes",'Window &amp; Door DATA INPUT'!S11="no"),"D",""))))</f>
        <v/>
      </c>
      <c r="P5" s="100" t="str">
        <f>IF(AND(C5=1,H5="yes",OR(I5=Parameters!$K$12,I5=Parameters!$K$13,I5=Parameters!$K$14)),"E",IF(AND(C5=1,H5="yes",NOT(OR(I5=Parameters!$K$12,I5=Parameters!$K$13,I5=Parameters!$K$14))),"F",""))</f>
        <v/>
      </c>
      <c r="Q5" s="100" t="str">
        <f>IF(AND(B5=1,H5="yes"),VLOOKUP(I5,Parameters!$K$4:$M$16,3,FALSE),"")</f>
        <v/>
      </c>
      <c r="R5" s="100" t="str">
        <f>IF(AND(OR(O5="A",O5="B",O5="d"),Q5="input"),'Window &amp; Door DATA INPUT'!AA11,IF(AND(O5="C",Q5="input"),'Window &amp; Door DATA INPUT'!W11,Calculations!Q5))</f>
        <v/>
      </c>
      <c r="S5" s="75" t="str">
        <f>IF('Window &amp; Door DATA INPUT'!X11="Yes",'Window &amp; Door DATA INPUT'!Y11/1000,IF(B5=1,"N/A",""))</f>
        <v/>
      </c>
      <c r="T5" s="26" t="str">
        <f>IF(Q5="calc",IF(O5="c",'Window &amp; Door DATA INPUT'!U11/1000,(Parameters!$S$4-'Window &amp; Door DATA INPUT'!Z11+Parameters!$Q$4)/1000),"")</f>
        <v/>
      </c>
      <c r="U5" s="26" t="str">
        <f t="shared" si="0"/>
        <v/>
      </c>
      <c r="V5" s="26" t="str">
        <f t="shared" ref="V5:V24" si="9">IF(AND(S5&gt;0,S5&lt;U5),S5,U5)</f>
        <v/>
      </c>
      <c r="W5" s="80" t="str">
        <f t="shared" si="1"/>
        <v/>
      </c>
      <c r="X5" s="26" t="str">
        <f>IF(OR($H5="no",$B5=0),"",IF($I5=Parameters!$K$15,$L5/($M5/2),$L5/$M5))</f>
        <v/>
      </c>
      <c r="Y5" s="26" t="str">
        <f>IF(OR($H5="no",$B5=0),"",IF($X5&lt;0.5,Parameters!$X$4,IF($X5&lt;1,Parameters!$Y$4,IF($X5&lt;2,Parameters!$Z$4,Parameters!$AA$4))))</f>
        <v/>
      </c>
      <c r="Z5" s="26" t="str">
        <f>IF(OR($H5="no",$B5=0),"",IF($X5&lt;0.5,Parameters!$X$5,IF($X5&lt;1,Parameters!$Y$5,IF($X5&lt;2,Parameters!$Z$5,Parameters!$AA$5))))</f>
        <v/>
      </c>
      <c r="AA5" s="26" t="str">
        <f>IF(OR($H5="no",$B5=0),"",IF($I5=Parameters!$K$15,(2*($M5/2)*SIN(RADIANS(Calculations!$W5/2))),(2*$M5*SIN(RADIANS($W5/2)))))</f>
        <v/>
      </c>
      <c r="AB5" s="26" t="str">
        <f t="shared" ref="AB5:AB143" si="10">IF(OR($H5="no",$B5=0),"",$Z5*(1-EXP(-$Y5*$W5)))</f>
        <v/>
      </c>
      <c r="AC5" s="26" t="str">
        <f>IF(OR($H5="no",$B5=0),"",IF($I5=Parameters!$K$15,$AB5*$N5/2,$AB5*$N5))</f>
        <v/>
      </c>
      <c r="AD5" s="112" t="str">
        <f>IF(OR($H5="no",$B5=0),"",IF($I5=Parameters!$K$15,$AC5*2/Parameters!$AB$4,$AC5/Parameters!$AB$4))</f>
        <v/>
      </c>
      <c r="AE5" s="26" t="str">
        <f>IF(AND(O5="B",Q5="calc"),V5,IF(AND(O5="C",Q5="calc"),'Window &amp; Door DATA INPUT'!T11/1000,""))</f>
        <v/>
      </c>
      <c r="AF5" s="100" t="str">
        <f>IF(AND(O5="B",Q5="input"),'Window &amp; Door DATA INPUT'!AA11,IF(AND(O5="C",Q5="input",P5="F"),'Window &amp; Door DATA INPUT'!V11,IF(AND(O5="C",P5="E"),0,IF(AND(O5="D"),0,IF(AND(B5=1,C5=0),"",(Calculations!Q5))))))</f>
        <v/>
      </c>
      <c r="AG5" s="80" t="str">
        <f t="shared" si="2"/>
        <v/>
      </c>
      <c r="AH5" s="26" t="str">
        <f>IF(OR($H5="no",$C5=0),"",IF($I5=Parameters!$K$15,$L5/($M5/2),$L5/$M5))</f>
        <v/>
      </c>
      <c r="AI5" s="26" t="str">
        <f>IF(OR($H5="no",$C5=0),"",IF($AH5&lt;0.5,Parameters!$X$4,IF($AH5&lt;1,Parameters!$Y$4,IF($AH5&lt;2,Parameters!$Z$4,Parameters!$AA$4))))</f>
        <v/>
      </c>
      <c r="AJ5" s="26" t="str">
        <f>IF(OR($H5="no",$C5=0),"",IF($AH5&lt;0.5,Parameters!$X$5,IF($AH5&lt;1,Parameters!$Y$5,IF($AH5&lt;2,Parameters!$Z$5,Parameters!$AA$5))))</f>
        <v/>
      </c>
      <c r="AK5" s="26" t="str">
        <f>IF(OR($H5="no",$C5=0),"",IF($I5=Parameters!$K$15,(2*($M5/2)*SIN(RADIANS(Calculations!$AG5/2))),(2*$M5*SIN(RADIANS($AG5/2)))))</f>
        <v/>
      </c>
      <c r="AL5" s="26" t="str">
        <f t="shared" ref="AL5:AL143" si="11">IF(OR($H5="no",$C5=0),"",$AJ5*(1-EXP(-$AI5*$AG5)))</f>
        <v/>
      </c>
      <c r="AM5" s="26" t="str">
        <f>IF(OR($H5="no",$C5=0),"",IF($I5=Parameters!$K$15,$AL5*$N5/2,$AL5*$N5))</f>
        <v/>
      </c>
      <c r="AN5" s="112" t="str">
        <f>IF(OR($H5="no",$C5=0),"",IF($I5=Parameters!$K$15,$AM5*2/Parameters!$AB$4,$AM5/Parameters!$AB$4))</f>
        <v/>
      </c>
      <c r="AP5" s="47" t="str">
        <f>Parameters!D5</f>
        <v>Living</v>
      </c>
      <c r="AQ5" s="23">
        <f t="shared" si="3"/>
        <v>0</v>
      </c>
      <c r="AR5" s="23">
        <f t="shared" si="4"/>
        <v>0</v>
      </c>
      <c r="AS5" s="22" t="str">
        <f t="shared" ref="AS5:AS21" si="12">IF(AQ5&gt;0,AR5/AQ5," ")</f>
        <v xml:space="preserve"> </v>
      </c>
      <c r="AT5" s="23">
        <f t="shared" si="5"/>
        <v>0</v>
      </c>
      <c r="AU5" s="22" t="str">
        <f t="shared" si="6"/>
        <v xml:space="preserve"> </v>
      </c>
      <c r="AV5" s="50"/>
      <c r="AW5" s="50"/>
      <c r="AX5" s="11"/>
      <c r="AY5" s="47" t="e">
        <f>IF(BA5=$BA$9,VLOOKUP($BD$4&amp;$BD$5&amp;AZ5,Parameters!$AG$4:$AO$19,9,FALSE))</f>
        <v>#N/A</v>
      </c>
      <c r="AZ5" s="47" t="s">
        <v>53</v>
      </c>
      <c r="BA5" s="23">
        <f>SUMIFS($J$4:$J$143,$G$4:$G$143,AZ5)</f>
        <v>0</v>
      </c>
      <c r="BC5" s="47" t="s">
        <v>147</v>
      </c>
      <c r="BD5" s="47" t="str">
        <f>RESULTS!D16</f>
        <v>Error! Not defined on DATA INPUT sheet</v>
      </c>
      <c r="BF5" s="15" t="b">
        <f t="shared" ref="BF5:BF7" si="13">ISNA(AY5)</f>
        <v>1</v>
      </c>
      <c r="BG5" s="287">
        <f t="shared" si="7"/>
        <v>1</v>
      </c>
      <c r="BH5" s="15"/>
      <c r="BI5" s="292">
        <f>'Window &amp; Door DATA INPUT'!H11</f>
        <v>0</v>
      </c>
      <c r="BJ5" s="293" t="str">
        <f t="shared" ref="BJ5:BJ24" si="14">J5</f>
        <v/>
      </c>
      <c r="BL5" s="48">
        <f>SUMIF($BI$4:$BI$143,BM5,$BJ$4:$BJ$143)</f>
        <v>0</v>
      </c>
      <c r="BM5" s="292">
        <v>3</v>
      </c>
      <c r="BN5" s="295" t="e">
        <f t="shared" ref="BN5:BN7" si="15">BL5/$BL$8</f>
        <v>#DIV/0!</v>
      </c>
    </row>
    <row r="6" spans="2:71" x14ac:dyDescent="0.3">
      <c r="B6" s="53">
        <f>IF('Window &amp; Door DATA INPUT'!B12&gt;1,1,0)</f>
        <v>0</v>
      </c>
      <c r="C6" s="53">
        <f>IF(AND(B6=1,OR(D6=Parameters!$D$17, D6=Parameters!$D$18,D6=Parameters!$D$19,D6=Parameters!$D$20,D6=Parameters!$D$21,D6=Parameters!$D$22, D6=Parameters!$D$23, D6=Parameters!$D$24)),1,0)</f>
        <v>0</v>
      </c>
      <c r="D6" s="55" t="str">
        <f>IF('Window &amp; Door DATA INPUT'!B12="","",'Window &amp; Door DATA INPUT'!B12)</f>
        <v/>
      </c>
      <c r="E6" s="25" t="str">
        <f>IF('Window &amp; Door DATA INPUT'!D12="","",'Window &amp; Door DATA INPUT'!D12)</f>
        <v/>
      </c>
      <c r="F6" s="25" t="str">
        <f>IF(B6=1,'Window &amp; Door DATA INPUT'!H12&amp;RESULTS!$H$5,"")</f>
        <v/>
      </c>
      <c r="G6" s="25" t="str">
        <f>IF(B6=1,VLOOKUP(F6,Parameters!$H$4:$I$20,2,FALSE),"")</f>
        <v/>
      </c>
      <c r="H6" s="25" t="str">
        <f>IF(OR('Window &amp; Door DATA INPUT'!J12=Parameters!$K$4,'Window &amp; Door DATA INPUT'!J12=Parameters!$K$11),"No",IF('Window &amp; Door DATA INPUT'!K12="","",'Window &amp; Door DATA INPUT'!K12))</f>
        <v/>
      </c>
      <c r="I6" s="25" t="str">
        <f>IF('Window &amp; Door DATA INPUT'!J12="","",'Window &amp; Door DATA INPUT'!J12)</f>
        <v/>
      </c>
      <c r="J6" s="71" t="str">
        <f>IF('Window &amp; Door DATA INPUT'!L12=Parameters!$O$5,'Window &amp; Door DATA INPUT'!O12,IF(B6=1,('Window &amp; Door DATA INPUT'!N12*'Window &amp; Door DATA INPUT'!M12)/1000000,""))</f>
        <v/>
      </c>
      <c r="K6" s="72" t="str">
        <f>IF('Window &amp; Door DATA INPUT'!J12="","",VLOOKUP('Window &amp; Door DATA INPUT'!J12,Parameters!$K$4:$L$16,2,FALSE))</f>
        <v/>
      </c>
      <c r="L6" s="26" t="str">
        <f>IF($H6="yes",IF($K6="Y",'Window &amp; Door DATA INPUT'!Q12/1000,IF($K6="N",'Window &amp; Door DATA INPUT'!P12/1000)),"")</f>
        <v/>
      </c>
      <c r="M6" s="26" t="str">
        <f>IF($H6="yes",IF($K6="Y",'Window &amp; Door DATA INPUT'!P12/1000,IF($K6="N",'Window &amp; Door DATA INPUT'!Q12/1000)),"")</f>
        <v/>
      </c>
      <c r="N6" s="71" t="str">
        <f t="shared" si="8"/>
        <v/>
      </c>
      <c r="O6" s="72" t="str">
        <f>IF(AND(B6=1,C6=0,H6="yes"),"A",IF(AND(C6=1,H6="yes",'Window &amp; Door DATA INPUT'!R12="no"),"B",IF(AND(C6=1,H6="yes",'Window &amp; Door DATA INPUT'!R12="yes",'Window &amp; Door DATA INPUT'!S12="yes"),"C",IF(AND(C6=1,H6="yes",'Window &amp; Door DATA INPUT'!R12="yes",'Window &amp; Door DATA INPUT'!S12="no"),"D",""))))</f>
        <v/>
      </c>
      <c r="P6" s="100" t="str">
        <f>IF(AND(C6=1,H6="yes",OR(I6=Parameters!$K$12,I6=Parameters!$K$13,I6=Parameters!$K$14)),"E",IF(AND(C6=1,H6="yes",NOT(OR(I6=Parameters!$K$12,I6=Parameters!$K$13,I6=Parameters!$K$14))),"F",""))</f>
        <v/>
      </c>
      <c r="Q6" s="100" t="str">
        <f>IF(AND(B6=1,H6="yes"),VLOOKUP(I6,Parameters!$K$4:$M$16,3,FALSE),"")</f>
        <v/>
      </c>
      <c r="R6" s="100" t="str">
        <f>IF(AND(OR(O6="A",O6="B",O6="d"),Q6="input"),'Window &amp; Door DATA INPUT'!AA12,IF(AND(O6="C",Q6="input"),'Window &amp; Door DATA INPUT'!W12,Calculations!Q6))</f>
        <v/>
      </c>
      <c r="S6" s="75" t="str">
        <f>IF('Window &amp; Door DATA INPUT'!X12="Yes",'Window &amp; Door DATA INPUT'!Y12/1000,IF(B6=1,"N/A",""))</f>
        <v/>
      </c>
      <c r="T6" s="26" t="str">
        <f>IF(Q6="calc",IF(O6="c",'Window &amp; Door DATA INPUT'!U12/1000,(Parameters!$S$4-'Window &amp; Door DATA INPUT'!Z12+Parameters!$Q$4)/1000),"")</f>
        <v/>
      </c>
      <c r="U6" s="26" t="str">
        <f t="shared" si="0"/>
        <v/>
      </c>
      <c r="V6" s="26" t="str">
        <f t="shared" si="9"/>
        <v/>
      </c>
      <c r="W6" s="80" t="str">
        <f t="shared" si="1"/>
        <v/>
      </c>
      <c r="X6" s="26" t="str">
        <f>IF(OR($H6="no",$B6=0),"",IF($I6=Parameters!$K$15,$L6/($M6/2),$L6/$M6))</f>
        <v/>
      </c>
      <c r="Y6" s="26" t="str">
        <f>IF(OR($H6="no",$B6=0),"",IF($X6&lt;0.5,Parameters!$X$4,IF($X6&lt;1,Parameters!$Y$4,IF($X6&lt;2,Parameters!$Z$4,Parameters!$AA$4))))</f>
        <v/>
      </c>
      <c r="Z6" s="26" t="str">
        <f>IF(OR($H6="no",$B6=0),"",IF($X6&lt;0.5,Parameters!$X$5,IF($X6&lt;1,Parameters!$Y$5,IF($X6&lt;2,Parameters!$Z$5,Parameters!$AA$5))))</f>
        <v/>
      </c>
      <c r="AA6" s="26" t="str">
        <f>IF(OR($H6="no",$B6=0),"",IF($I6=Parameters!$K$15,(2*($M6/2)*SIN(RADIANS(Calculations!$W6/2))),(2*$M6*SIN(RADIANS($W6/2)))))</f>
        <v/>
      </c>
      <c r="AB6" s="26" t="str">
        <f t="shared" si="10"/>
        <v/>
      </c>
      <c r="AC6" s="26" t="str">
        <f>IF(OR($H6="no",$B6=0),"",IF($I6=Parameters!$K$15,$AB6*$N6/2,$AB6*$N6))</f>
        <v/>
      </c>
      <c r="AD6" s="112" t="str">
        <f>IF(OR($H6="no",$B6=0),"",IF($I6=Parameters!$K$15,$AC6*2/Parameters!$AB$4,$AC6/Parameters!$AB$4))</f>
        <v/>
      </c>
      <c r="AE6" s="26" t="str">
        <f>IF(AND(O6="B",Q6="calc"),V6,IF(AND(O6="C",Q6="calc"),'Window &amp; Door DATA INPUT'!T12/1000,""))</f>
        <v/>
      </c>
      <c r="AF6" s="100" t="str">
        <f>IF(AND(O6="B",Q6="input"),'Window &amp; Door DATA INPUT'!AA12,IF(AND(O6="C",Q6="input",P6="F"),'Window &amp; Door DATA INPUT'!V12,IF(AND(O6="C",P6="E"),0,IF(AND(O6="D"),0,IF(AND(B6=1,C6=0),"",(Calculations!Q6))))))</f>
        <v/>
      </c>
      <c r="AG6" s="80" t="str">
        <f t="shared" si="2"/>
        <v/>
      </c>
      <c r="AH6" s="26" t="str">
        <f>IF(OR($H6="no",$C6=0),"",IF($I6=Parameters!$K$15,$L6/($M6/2),$L6/$M6))</f>
        <v/>
      </c>
      <c r="AI6" s="26" t="str">
        <f>IF(OR($H6="no",$C6=0),"",IF($AH6&lt;0.5,Parameters!$X$4,IF($AH6&lt;1,Parameters!$Y$4,IF($AH6&lt;2,Parameters!$Z$4,Parameters!$AA$4))))</f>
        <v/>
      </c>
      <c r="AJ6" s="26" t="str">
        <f>IF(OR($H6="no",$C6=0),"",IF($AH6&lt;0.5,Parameters!$X$5,IF($AH6&lt;1,Parameters!$Y$5,IF($AH6&lt;2,Parameters!$Z$5,Parameters!$AA$5))))</f>
        <v/>
      </c>
      <c r="AK6" s="26" t="str">
        <f>IF(OR($H6="no",$C6=0),"",IF($I6=Parameters!$K$15,(2*($M6/2)*SIN(RADIANS(Calculations!$AG6/2))),(2*$M6*SIN(RADIANS($AG6/2)))))</f>
        <v/>
      </c>
      <c r="AL6" s="26" t="str">
        <f t="shared" si="11"/>
        <v/>
      </c>
      <c r="AM6" s="26" t="str">
        <f>IF(OR($H6="no",$C6=0),"",IF($I6=Parameters!$K$15,$AL6*$N6/2,$AL6*$N6))</f>
        <v/>
      </c>
      <c r="AN6" s="112" t="str">
        <f>IF(OR($H6="no",$C6=0),"",IF($I6=Parameters!$K$15,$AM6*2/Parameters!$AB$4,$AM6/Parameters!$AB$4))</f>
        <v/>
      </c>
      <c r="AP6" s="47" t="str">
        <f>Parameters!D6</f>
        <v>Living/ Dining</v>
      </c>
      <c r="AQ6" s="23">
        <f t="shared" si="3"/>
        <v>0</v>
      </c>
      <c r="AR6" s="23">
        <f t="shared" si="4"/>
        <v>0</v>
      </c>
      <c r="AS6" s="22" t="str">
        <f t="shared" si="12"/>
        <v xml:space="preserve"> </v>
      </c>
      <c r="AT6" s="23">
        <f t="shared" si="5"/>
        <v>0</v>
      </c>
      <c r="AU6" s="22" t="str">
        <f t="shared" si="6"/>
        <v xml:space="preserve"> </v>
      </c>
      <c r="AV6" s="50"/>
      <c r="AW6" s="50"/>
      <c r="AX6" s="11"/>
      <c r="AY6" s="47" t="e">
        <f>IF(BA6=$BA$9,VLOOKUP($BD$4&amp;$BD$5&amp;AZ6,Parameters!$AG$4:$AO$19,9,FALSE))</f>
        <v>#N/A</v>
      </c>
      <c r="AZ6" s="47" t="s">
        <v>52</v>
      </c>
      <c r="BA6" s="23">
        <f>SUMIFS($J$4:$J$143,$G$4:$G$143,AZ6)</f>
        <v>0</v>
      </c>
      <c r="BC6" s="47" t="s">
        <v>88</v>
      </c>
      <c r="BD6" s="51" t="str">
        <f>IF(SUM(BA4:BA7)&gt;0,VLOOKUP(MIN(AY4:AY7),AY4:AZ7,2,FALSE),"Error! Direction of 'clock face 6' not defined above")</f>
        <v>Error! Direction of 'clock face 6' not defined above</v>
      </c>
      <c r="BF6" s="15" t="b">
        <f t="shared" si="13"/>
        <v>1</v>
      </c>
      <c r="BG6" s="287">
        <f t="shared" si="7"/>
        <v>1</v>
      </c>
      <c r="BH6" s="16"/>
      <c r="BI6" s="292">
        <f>'Window &amp; Door DATA INPUT'!H12</f>
        <v>0</v>
      </c>
      <c r="BJ6" s="293" t="str">
        <f t="shared" si="14"/>
        <v/>
      </c>
      <c r="BL6" s="48">
        <f>SUMIF($BI$4:$BI$143,BM6,$BJ$4:$BJ$143)</f>
        <v>0</v>
      </c>
      <c r="BM6" s="292">
        <v>6</v>
      </c>
      <c r="BN6" s="295" t="e">
        <f t="shared" si="15"/>
        <v>#DIV/0!</v>
      </c>
    </row>
    <row r="7" spans="2:71" x14ac:dyDescent="0.3">
      <c r="B7" s="53">
        <f>IF('Window &amp; Door DATA INPUT'!B13&gt;1,1,0)</f>
        <v>0</v>
      </c>
      <c r="C7" s="53">
        <f>IF(AND(B7=1,OR(D7=Parameters!$D$17, D7=Parameters!$D$18,D7=Parameters!$D$19,D7=Parameters!$D$20,D7=Parameters!$D$21,D7=Parameters!$D$22, D7=Parameters!$D$23, D7=Parameters!$D$24)),1,0)</f>
        <v>0</v>
      </c>
      <c r="D7" s="55" t="str">
        <f>IF('Window &amp; Door DATA INPUT'!B13="","",'Window &amp; Door DATA INPUT'!B13)</f>
        <v/>
      </c>
      <c r="E7" s="25" t="str">
        <f>IF('Window &amp; Door DATA INPUT'!D13="","",'Window &amp; Door DATA INPUT'!D13)</f>
        <v/>
      </c>
      <c r="F7" s="25" t="str">
        <f>IF(B7=1,'Window &amp; Door DATA INPUT'!H13&amp;RESULTS!$H$5,"")</f>
        <v/>
      </c>
      <c r="G7" s="25" t="str">
        <f>IF(B7=1,VLOOKUP(F7,Parameters!$H$4:$I$20,2,FALSE),"")</f>
        <v/>
      </c>
      <c r="H7" s="25" t="str">
        <f>IF(OR('Window &amp; Door DATA INPUT'!J13=Parameters!$K$4,'Window &amp; Door DATA INPUT'!J13=Parameters!$K$11),"No",IF('Window &amp; Door DATA INPUT'!K13="","",'Window &amp; Door DATA INPUT'!K13))</f>
        <v/>
      </c>
      <c r="I7" s="25" t="str">
        <f>IF('Window &amp; Door DATA INPUT'!J13="","",'Window &amp; Door DATA INPUT'!J13)</f>
        <v/>
      </c>
      <c r="J7" s="71" t="str">
        <f>IF('Window &amp; Door DATA INPUT'!L13=Parameters!$O$5,'Window &amp; Door DATA INPUT'!O13,IF(B7=1,('Window &amp; Door DATA INPUT'!N13*'Window &amp; Door DATA INPUT'!M13)/1000000,""))</f>
        <v/>
      </c>
      <c r="K7" s="72" t="str">
        <f>IF('Window &amp; Door DATA INPUT'!J13="","",VLOOKUP('Window &amp; Door DATA INPUT'!J13,Parameters!$K$4:$L$16,2,FALSE))</f>
        <v/>
      </c>
      <c r="L7" s="26" t="str">
        <f>IF($H7="yes",IF($K7="Y",'Window &amp; Door DATA INPUT'!Q13/1000,IF($K7="N",'Window &amp; Door DATA INPUT'!P13/1000)),"")</f>
        <v/>
      </c>
      <c r="M7" s="26" t="str">
        <f>IF($H7="yes",IF($K7="Y",'Window &amp; Door DATA INPUT'!P13/1000,IF($K7="N",'Window &amp; Door DATA INPUT'!Q13/1000)),"")</f>
        <v/>
      </c>
      <c r="N7" s="71" t="str">
        <f t="shared" si="8"/>
        <v/>
      </c>
      <c r="O7" s="72" t="str">
        <f>IF(AND(B7=1,C7=0,H7="yes"),"A",IF(AND(C7=1,H7="yes",'Window &amp; Door DATA INPUT'!R13="no"),"B",IF(AND(C7=1,H7="yes",'Window &amp; Door DATA INPUT'!R13="yes",'Window &amp; Door DATA INPUT'!S13="yes"),"C",IF(AND(C7=1,H7="yes",'Window &amp; Door DATA INPUT'!R13="yes",'Window &amp; Door DATA INPUT'!S13="no"),"D",""))))</f>
        <v/>
      </c>
      <c r="P7" s="100" t="str">
        <f>IF(AND(C7=1,H7="yes",OR(I7=Parameters!$K$12,I7=Parameters!$K$13,I7=Parameters!$K$14)),"E",IF(AND(C7=1,H7="yes",NOT(OR(I7=Parameters!$K$12,I7=Parameters!$K$13,I7=Parameters!$K$14))),"F",""))</f>
        <v/>
      </c>
      <c r="Q7" s="100" t="str">
        <f>IF(AND(B7=1,H7="yes"),VLOOKUP(I7,Parameters!$K$4:$M$16,3,FALSE),"")</f>
        <v/>
      </c>
      <c r="R7" s="100" t="str">
        <f>IF(AND(OR(O7="A",O7="B",O7="d"),Q7="input"),'Window &amp; Door DATA INPUT'!AA13,IF(AND(O7="C",Q7="input"),'Window &amp; Door DATA INPUT'!W13,Calculations!Q7))</f>
        <v/>
      </c>
      <c r="S7" s="75" t="str">
        <f>IF('Window &amp; Door DATA INPUT'!X13="Yes",'Window &amp; Door DATA INPUT'!Y13/1000,IF(B7=1,"N/A",""))</f>
        <v/>
      </c>
      <c r="T7" s="26" t="str">
        <f>IF(Q7="calc",IF(O7="c",'Window &amp; Door DATA INPUT'!U13/1000,(Parameters!$S$4-'Window &amp; Door DATA INPUT'!Z13+Parameters!$Q$4)/1000),"")</f>
        <v/>
      </c>
      <c r="U7" s="26" t="str">
        <f t="shared" si="0"/>
        <v/>
      </c>
      <c r="V7" s="26" t="str">
        <f t="shared" si="9"/>
        <v/>
      </c>
      <c r="W7" s="80" t="str">
        <f t="shared" si="1"/>
        <v/>
      </c>
      <c r="X7" s="26" t="str">
        <f>IF(OR($H7="no",$B7=0),"",IF($I7=Parameters!$K$15,$L7/($M7/2),$L7/$M7))</f>
        <v/>
      </c>
      <c r="Y7" s="26" t="str">
        <f>IF(OR($H7="no",$B7=0),"",IF($X7&lt;0.5,Parameters!$X$4,IF($X7&lt;1,Parameters!$Y$4,IF($X7&lt;2,Parameters!$Z$4,Parameters!$AA$4))))</f>
        <v/>
      </c>
      <c r="Z7" s="26" t="str">
        <f>IF(OR($H7="no",$B7=0),"",IF($X7&lt;0.5,Parameters!$X$5,IF($X7&lt;1,Parameters!$Y$5,IF($X7&lt;2,Parameters!$Z$5,Parameters!$AA$5))))</f>
        <v/>
      </c>
      <c r="AA7" s="26" t="str">
        <f>IF(OR($H7="no",$B7=0),"",IF($I7=Parameters!$K$15,(2*($M7/2)*SIN(RADIANS(Calculations!$W7/2))),(2*$M7*SIN(RADIANS($W7/2)))))</f>
        <v/>
      </c>
      <c r="AB7" s="26" t="str">
        <f t="shared" si="10"/>
        <v/>
      </c>
      <c r="AC7" s="26" t="str">
        <f>IF(OR($H7="no",$B7=0),"",IF($I7=Parameters!$K$15,$AB7*$N7/2,$AB7*$N7))</f>
        <v/>
      </c>
      <c r="AD7" s="112" t="str">
        <f>IF(OR($H7="no",$B7=0),"",IF($I7=Parameters!$K$15,$AC7*2/Parameters!$AB$4,$AC7/Parameters!$AB$4))</f>
        <v/>
      </c>
      <c r="AE7" s="26" t="str">
        <f>IF(AND(O7="B",Q7="calc"),V7,IF(AND(O7="C",Q7="calc"),'Window &amp; Door DATA INPUT'!T13/1000,""))</f>
        <v/>
      </c>
      <c r="AF7" s="100" t="str">
        <f>IF(AND(O7="B",Q7="input"),'Window &amp; Door DATA INPUT'!AA13,IF(AND(O7="C",Q7="input",P7="F"),'Window &amp; Door DATA INPUT'!V13,IF(AND(O7="C",P7="E"),0,IF(AND(O7="D"),0,IF(AND(B7=1,C7=0),"",(Calculations!Q7))))))</f>
        <v/>
      </c>
      <c r="AG7" s="80" t="str">
        <f t="shared" si="2"/>
        <v/>
      </c>
      <c r="AH7" s="26" t="str">
        <f>IF(OR($H7="no",$C7=0),"",IF($I7=Parameters!$K$15,$L7/($M7/2),$L7/$M7))</f>
        <v/>
      </c>
      <c r="AI7" s="26" t="str">
        <f>IF(OR($H7="no",$C7=0),"",IF($AH7&lt;0.5,Parameters!$X$4,IF($AH7&lt;1,Parameters!$Y$4,IF($AH7&lt;2,Parameters!$Z$4,Parameters!$AA$4))))</f>
        <v/>
      </c>
      <c r="AJ7" s="26" t="str">
        <f>IF(OR($H7="no",$C7=0),"",IF($AH7&lt;0.5,Parameters!$X$5,IF($AH7&lt;1,Parameters!$Y$5,IF($AH7&lt;2,Parameters!$Z$5,Parameters!$AA$5))))</f>
        <v/>
      </c>
      <c r="AK7" s="26" t="str">
        <f>IF(OR($H7="no",$C7=0),"",IF($I7=Parameters!$K$15,(2*($M7/2)*SIN(RADIANS(Calculations!$AG7/2))),(2*$M7*SIN(RADIANS($AG7/2)))))</f>
        <v/>
      </c>
      <c r="AL7" s="26" t="str">
        <f t="shared" si="11"/>
        <v/>
      </c>
      <c r="AM7" s="26" t="str">
        <f>IF(OR($H7="no",$C7=0),"",IF($I7=Parameters!$K$15,$AL7*$N7/2,$AL7*$N7))</f>
        <v/>
      </c>
      <c r="AN7" s="112" t="str">
        <f>IF(OR($H7="no",$C7=0),"",IF($I7=Parameters!$K$15,$AM7*2/Parameters!$AB$4,$AM7/Parameters!$AB$4))</f>
        <v/>
      </c>
      <c r="AP7" s="47" t="str">
        <f>Parameters!D7</f>
        <v>Living/ Kitchen/ Dining</v>
      </c>
      <c r="AQ7" s="23">
        <f t="shared" si="3"/>
        <v>0</v>
      </c>
      <c r="AR7" s="23">
        <f t="shared" si="4"/>
        <v>0</v>
      </c>
      <c r="AS7" s="22" t="str">
        <f t="shared" ref="AS7:AS10" si="16">IF(AQ7&gt;0,AR7/AQ7," ")</f>
        <v xml:space="preserve"> </v>
      </c>
      <c r="AT7" s="23">
        <f t="shared" si="5"/>
        <v>0</v>
      </c>
      <c r="AU7" s="22" t="str">
        <f t="shared" ref="AU7:AU10" si="17">IF(AR7=$BA$12,AS7,"")</f>
        <v xml:space="preserve"> </v>
      </c>
      <c r="AV7" s="50"/>
      <c r="AW7" s="50"/>
      <c r="AX7" s="11"/>
      <c r="AY7" s="47" t="e">
        <f>IF(BA7=$BA$9,VLOOKUP($BD$4&amp;$BD$5&amp;AZ7,Parameters!$AG$4:$AO$19,9,FALSE))</f>
        <v>#N/A</v>
      </c>
      <c r="AZ7" s="47" t="s">
        <v>51</v>
      </c>
      <c r="BA7" s="23">
        <f>SUMIFS($J$4:$J$143,$G$4:$G$143,AZ7)</f>
        <v>0</v>
      </c>
      <c r="BC7" s="47" t="s">
        <v>133</v>
      </c>
      <c r="BD7" s="47" t="str">
        <f>IF(RESULTS!D15&gt;0,RESULTS!D15,"Error")</f>
        <v>Error</v>
      </c>
      <c r="BF7" s="288" t="b">
        <f t="shared" si="13"/>
        <v>1</v>
      </c>
      <c r="BG7" s="289">
        <f>1*BF7</f>
        <v>1</v>
      </c>
      <c r="BH7" s="16"/>
      <c r="BI7" s="292">
        <f>'Window &amp; Door DATA INPUT'!H13</f>
        <v>0</v>
      </c>
      <c r="BJ7" s="293" t="str">
        <f t="shared" si="14"/>
        <v/>
      </c>
      <c r="BL7" s="48">
        <f>SUMIF($BI$4:$BI$143,BM7,$BJ$4:$BJ$143)</f>
        <v>0</v>
      </c>
      <c r="BM7" s="292">
        <v>9</v>
      </c>
      <c r="BN7" s="295" t="e">
        <f t="shared" si="15"/>
        <v>#DIV/0!</v>
      </c>
    </row>
    <row r="8" spans="2:71" x14ac:dyDescent="0.3">
      <c r="B8" s="53">
        <f>IF('Window &amp; Door DATA INPUT'!B14&gt;1,1,0)</f>
        <v>0</v>
      </c>
      <c r="C8" s="53">
        <f>IF(AND(B8=1,OR(D8=Parameters!$D$17, D8=Parameters!$D$18,D8=Parameters!$D$19,D8=Parameters!$D$20,D8=Parameters!$D$21,D8=Parameters!$D$22, D8=Parameters!$D$23, D8=Parameters!$D$24)),1,0)</f>
        <v>0</v>
      </c>
      <c r="D8" s="55" t="str">
        <f>IF('Window &amp; Door DATA INPUT'!B14="","",'Window &amp; Door DATA INPUT'!B14)</f>
        <v/>
      </c>
      <c r="E8" s="25" t="str">
        <f>IF('Window &amp; Door DATA INPUT'!D14="","",'Window &amp; Door DATA INPUT'!D14)</f>
        <v/>
      </c>
      <c r="F8" s="25" t="str">
        <f>IF(B8=1,'Window &amp; Door DATA INPUT'!H14&amp;RESULTS!$H$5,"")</f>
        <v/>
      </c>
      <c r="G8" s="25" t="str">
        <f>IF(B8=1,VLOOKUP(F8,Parameters!$H$4:$I$20,2,FALSE),"")</f>
        <v/>
      </c>
      <c r="H8" s="25" t="str">
        <f>IF(OR('Window &amp; Door DATA INPUT'!J14=Parameters!$K$4,'Window &amp; Door DATA INPUT'!J14=Parameters!$K$11),"No",IF('Window &amp; Door DATA INPUT'!K14="","",'Window &amp; Door DATA INPUT'!K14))</f>
        <v/>
      </c>
      <c r="I8" s="25" t="str">
        <f>IF('Window &amp; Door DATA INPUT'!J14="","",'Window &amp; Door DATA INPUT'!J14)</f>
        <v/>
      </c>
      <c r="J8" s="71" t="str">
        <f>IF('Window &amp; Door DATA INPUT'!L14=Parameters!$O$5,'Window &amp; Door DATA INPUT'!O14,IF(B8=1,('Window &amp; Door DATA INPUT'!N14*'Window &amp; Door DATA INPUT'!M14)/1000000,""))</f>
        <v/>
      </c>
      <c r="K8" s="72" t="str">
        <f>IF('Window &amp; Door DATA INPUT'!J14="","",VLOOKUP('Window &amp; Door DATA INPUT'!J14,Parameters!$K$4:$L$16,2,FALSE))</f>
        <v/>
      </c>
      <c r="L8" s="26" t="str">
        <f>IF($H8="yes",IF($K8="Y",'Window &amp; Door DATA INPUT'!Q14/1000,IF($K8="N",'Window &amp; Door DATA INPUT'!P14/1000)),"")</f>
        <v/>
      </c>
      <c r="M8" s="26" t="str">
        <f>IF($H8="yes",IF($K8="Y",'Window &amp; Door DATA INPUT'!P14/1000,IF($K8="N",'Window &amp; Door DATA INPUT'!Q14/1000)),"")</f>
        <v/>
      </c>
      <c r="N8" s="71" t="str">
        <f t="shared" si="8"/>
        <v/>
      </c>
      <c r="O8" s="72" t="str">
        <f>IF(AND(B8=1,C8=0,H8="yes"),"A",IF(AND(C8=1,H8="yes",'Window &amp; Door DATA INPUT'!R14="no"),"B",IF(AND(C8=1,H8="yes",'Window &amp; Door DATA INPUT'!R14="yes",'Window &amp; Door DATA INPUT'!S14="yes"),"C",IF(AND(C8=1,H8="yes",'Window &amp; Door DATA INPUT'!R14="yes",'Window &amp; Door DATA INPUT'!S14="no"),"D",""))))</f>
        <v/>
      </c>
      <c r="P8" s="100" t="str">
        <f>IF(AND(C8=1,H8="yes",OR(I8=Parameters!$K$12,I8=Parameters!$K$13,I8=Parameters!$K$14)),"E",IF(AND(C8=1,H8="yes",NOT(OR(I8=Parameters!$K$12,I8=Parameters!$K$13,I8=Parameters!$K$14))),"F",""))</f>
        <v/>
      </c>
      <c r="Q8" s="100" t="str">
        <f>IF(AND(B8=1,H8="yes"),VLOOKUP(I8,Parameters!$K$4:$M$16,3,FALSE),"")</f>
        <v/>
      </c>
      <c r="R8" s="100" t="str">
        <f>IF(AND(OR(O8="A",O8="B",O8="d"),Q8="input"),'Window &amp; Door DATA INPUT'!AA14,IF(AND(O8="C",Q8="input"),'Window &amp; Door DATA INPUT'!W14,Calculations!Q8))</f>
        <v/>
      </c>
      <c r="S8" s="75" t="str">
        <f>IF('Window &amp; Door DATA INPUT'!X14="Yes",'Window &amp; Door DATA INPUT'!Y14/1000,IF(B8=1,"N/A",""))</f>
        <v/>
      </c>
      <c r="T8" s="26" t="str">
        <f>IF(Q8="calc",IF(O8="c",'Window &amp; Door DATA INPUT'!U14/1000,(Parameters!$S$4-'Window &amp; Door DATA INPUT'!Z14+Parameters!$Q$4)/1000),"")</f>
        <v/>
      </c>
      <c r="U8" s="26" t="str">
        <f t="shared" si="0"/>
        <v/>
      </c>
      <c r="V8" s="26" t="str">
        <f t="shared" si="9"/>
        <v/>
      </c>
      <c r="W8" s="80" t="str">
        <f t="shared" si="1"/>
        <v/>
      </c>
      <c r="X8" s="26" t="str">
        <f>IF(OR($H8="no",$B8=0),"",IF($I8=Parameters!$K$15,$L8/($M8/2),$L8/$M8))</f>
        <v/>
      </c>
      <c r="Y8" s="26" t="str">
        <f>IF(OR($H8="no",$B8=0),"",IF($X8&lt;0.5,Parameters!$X$4,IF($X8&lt;1,Parameters!$Y$4,IF($X8&lt;2,Parameters!$Z$4,Parameters!$AA$4))))</f>
        <v/>
      </c>
      <c r="Z8" s="26" t="str">
        <f>IF(OR($H8="no",$B8=0),"",IF($X8&lt;0.5,Parameters!$X$5,IF($X8&lt;1,Parameters!$Y$5,IF($X8&lt;2,Parameters!$Z$5,Parameters!$AA$5))))</f>
        <v/>
      </c>
      <c r="AA8" s="26" t="str">
        <f>IF(OR($H8="no",$B8=0),"",IF($I8=Parameters!$K$15,(2*($M8/2)*SIN(RADIANS(Calculations!$W8/2))),(2*$M8*SIN(RADIANS($W8/2)))))</f>
        <v/>
      </c>
      <c r="AB8" s="26" t="str">
        <f t="shared" si="10"/>
        <v/>
      </c>
      <c r="AC8" s="26" t="str">
        <f>IF(OR($H8="no",$B8=0),"",IF($I8=Parameters!$K$15,$AB8*$N8/2,$AB8*$N8))</f>
        <v/>
      </c>
      <c r="AD8" s="112" t="str">
        <f>IF(OR($H8="no",$B8=0),"",IF($I8=Parameters!$K$15,$AC8*2/Parameters!$AB$4,$AC8/Parameters!$AB$4))</f>
        <v/>
      </c>
      <c r="AE8" s="26" t="str">
        <f>IF(AND(O8="B",Q8="calc"),V8,IF(AND(O8="C",Q8="calc"),'Window &amp; Door DATA INPUT'!T14/1000,""))</f>
        <v/>
      </c>
      <c r="AF8" s="100" t="str">
        <f>IF(AND(O8="B",Q8="input"),'Window &amp; Door DATA INPUT'!AA14,IF(AND(O8="C",Q8="input",P8="F"),'Window &amp; Door DATA INPUT'!V14,IF(AND(O8="C",P8="E"),0,IF(AND(O8="D"),0,IF(AND(B8=1,C8=0),"",(Calculations!Q8))))))</f>
        <v/>
      </c>
      <c r="AG8" s="80" t="str">
        <f t="shared" si="2"/>
        <v/>
      </c>
      <c r="AH8" s="26" t="str">
        <f>IF(OR($H8="no",$C8=0),"",IF($I8=Parameters!$K$15,$L8/($M8/2),$L8/$M8))</f>
        <v/>
      </c>
      <c r="AI8" s="26" t="str">
        <f>IF(OR($H8="no",$C8=0),"",IF($AH8&lt;0.5,Parameters!$X$4,IF($AH8&lt;1,Parameters!$Y$4,IF($AH8&lt;2,Parameters!$Z$4,Parameters!$AA$4))))</f>
        <v/>
      </c>
      <c r="AJ8" s="26" t="str">
        <f>IF(OR($H8="no",$C8=0),"",IF($AH8&lt;0.5,Parameters!$X$5,IF($AH8&lt;1,Parameters!$Y$5,IF($AH8&lt;2,Parameters!$Z$5,Parameters!$AA$5))))</f>
        <v/>
      </c>
      <c r="AK8" s="26" t="str">
        <f>IF(OR($H8="no",$C8=0),"",IF($I8=Parameters!$K$15,(2*($M8/2)*SIN(RADIANS(Calculations!$AG8/2))),(2*$M8*SIN(RADIANS($AG8/2)))))</f>
        <v/>
      </c>
      <c r="AL8" s="26" t="str">
        <f t="shared" si="11"/>
        <v/>
      </c>
      <c r="AM8" s="26" t="str">
        <f>IF(OR($H8="no",$C8=0),"",IF($I8=Parameters!$K$15,$AL8*$N8/2,$AL8*$N8))</f>
        <v/>
      </c>
      <c r="AN8" s="112" t="str">
        <f>IF(OR($H8="no",$C8=0),"",IF($I8=Parameters!$K$15,$AM8*2/Parameters!$AB$4,$AM8/Parameters!$AB$4))</f>
        <v/>
      </c>
      <c r="AP8" s="47" t="str">
        <f>Parameters!D8</f>
        <v>Kitchen</v>
      </c>
      <c r="AQ8" s="23">
        <f t="shared" si="3"/>
        <v>0</v>
      </c>
      <c r="AR8" s="23">
        <f t="shared" si="4"/>
        <v>0</v>
      </c>
      <c r="AS8" s="22" t="str">
        <f t="shared" si="16"/>
        <v xml:space="preserve"> </v>
      </c>
      <c r="AT8" s="23">
        <f t="shared" si="5"/>
        <v>0</v>
      </c>
      <c r="AU8" s="22" t="str">
        <f t="shared" si="17"/>
        <v xml:space="preserve"> </v>
      </c>
      <c r="AV8" s="50"/>
      <c r="AW8" s="50"/>
      <c r="AX8" s="11"/>
      <c r="BC8" s="47" t="s">
        <v>145</v>
      </c>
      <c r="BD8" s="52" t="str">
        <f>AQ37</f>
        <v>Error! Not defined on DATA INPUT sheet</v>
      </c>
      <c r="BF8" s="15"/>
      <c r="BG8" s="287">
        <f>SUM(BG4:BG7)</f>
        <v>4</v>
      </c>
      <c r="BH8" s="15"/>
      <c r="BI8" s="292">
        <f>'Window &amp; Door DATA INPUT'!H14</f>
        <v>0</v>
      </c>
      <c r="BJ8" s="293" t="str">
        <f t="shared" si="14"/>
        <v/>
      </c>
      <c r="BK8" s="296" t="s">
        <v>464</v>
      </c>
      <c r="BL8" s="48">
        <f>SUM(BL4:BL7)</f>
        <v>0</v>
      </c>
      <c r="BM8" s="5"/>
    </row>
    <row r="9" spans="2:71" x14ac:dyDescent="0.3">
      <c r="B9" s="53">
        <f>IF('Window &amp; Door DATA INPUT'!B15&gt;1,1,0)</f>
        <v>0</v>
      </c>
      <c r="C9" s="53">
        <f>IF(AND(B9=1,OR(D9=Parameters!$D$17, D9=Parameters!$D$18,D9=Parameters!$D$19,D9=Parameters!$D$20,D9=Parameters!$D$21,D9=Parameters!$D$22, D9=Parameters!$D$23, D9=Parameters!$D$24)),1,0)</f>
        <v>0</v>
      </c>
      <c r="D9" s="55" t="str">
        <f>IF('Window &amp; Door DATA INPUT'!B15="","",'Window &amp; Door DATA INPUT'!B15)</f>
        <v/>
      </c>
      <c r="E9" s="25" t="str">
        <f>IF('Window &amp; Door DATA INPUT'!D15="","",'Window &amp; Door DATA INPUT'!D15)</f>
        <v/>
      </c>
      <c r="F9" s="25" t="str">
        <f>IF(B9=1,'Window &amp; Door DATA INPUT'!H15&amp;RESULTS!$H$5,"")</f>
        <v/>
      </c>
      <c r="G9" s="25" t="str">
        <f>IF(B9=1,VLOOKUP(F9,Parameters!$H$4:$I$20,2,FALSE),"")</f>
        <v/>
      </c>
      <c r="H9" s="25" t="str">
        <f>IF(OR('Window &amp; Door DATA INPUT'!J15=Parameters!$K$4,'Window &amp; Door DATA INPUT'!J15=Parameters!$K$11),"No",IF('Window &amp; Door DATA INPUT'!K15="","",'Window &amp; Door DATA INPUT'!K15))</f>
        <v/>
      </c>
      <c r="I9" s="25" t="str">
        <f>IF('Window &amp; Door DATA INPUT'!J15="","",'Window &amp; Door DATA INPUT'!J15)</f>
        <v/>
      </c>
      <c r="J9" s="71" t="str">
        <f>IF('Window &amp; Door DATA INPUT'!L15=Parameters!$O$5,'Window &amp; Door DATA INPUT'!O15,IF(B9=1,('Window &amp; Door DATA INPUT'!N15*'Window &amp; Door DATA INPUT'!M15)/1000000,""))</f>
        <v/>
      </c>
      <c r="K9" s="72" t="str">
        <f>IF('Window &amp; Door DATA INPUT'!J15="","",VLOOKUP('Window &amp; Door DATA INPUT'!J15,Parameters!$K$4:$L$16,2,FALSE))</f>
        <v/>
      </c>
      <c r="L9" s="26" t="str">
        <f>IF($H9="yes",IF($K9="Y",'Window &amp; Door DATA INPUT'!Q15/1000,IF($K9="N",'Window &amp; Door DATA INPUT'!P15/1000)),"")</f>
        <v/>
      </c>
      <c r="M9" s="26" t="str">
        <f>IF($H9="yes",IF($K9="Y",'Window &amp; Door DATA INPUT'!P15/1000,IF($K9="N",'Window &amp; Door DATA INPUT'!Q15/1000)),"")</f>
        <v/>
      </c>
      <c r="N9" s="71" t="str">
        <f t="shared" si="8"/>
        <v/>
      </c>
      <c r="O9" s="72" t="str">
        <f>IF(AND(B9=1,C9=0,H9="yes"),"A",IF(AND(C9=1,H9="yes",'Window &amp; Door DATA INPUT'!R15="no"),"B",IF(AND(C9=1,H9="yes",'Window &amp; Door DATA INPUT'!R15="yes",'Window &amp; Door DATA INPUT'!S15="yes"),"C",IF(AND(C9=1,H9="yes",'Window &amp; Door DATA INPUT'!R15="yes",'Window &amp; Door DATA INPUT'!S15="no"),"D",""))))</f>
        <v/>
      </c>
      <c r="P9" s="100" t="str">
        <f>IF(AND(C9=1,H9="yes",OR(I9=Parameters!$K$12,I9=Parameters!$K$13,I9=Parameters!$K$14)),"E",IF(AND(C9=1,H9="yes",NOT(OR(I9=Parameters!$K$12,I9=Parameters!$K$13,I9=Parameters!$K$14))),"F",""))</f>
        <v/>
      </c>
      <c r="Q9" s="100" t="str">
        <f>IF(AND(B9=1,H9="yes"),VLOOKUP(I9,Parameters!$K$4:$M$16,3,FALSE),"")</f>
        <v/>
      </c>
      <c r="R9" s="100" t="str">
        <f>IF(AND(OR(O9="A",O9="B",O9="d"),Q9="input"),'Window &amp; Door DATA INPUT'!AA15,IF(AND(O9="C",Q9="input"),'Window &amp; Door DATA INPUT'!W15,Calculations!Q9))</f>
        <v/>
      </c>
      <c r="S9" s="75" t="str">
        <f>IF('Window &amp; Door DATA INPUT'!X15="Yes",'Window &amp; Door DATA INPUT'!Y15/1000,IF(B9=1,"N/A",""))</f>
        <v/>
      </c>
      <c r="T9" s="26" t="str">
        <f>IF(Q9="calc",IF(O9="c",'Window &amp; Door DATA INPUT'!U15/1000,(Parameters!$S$4-'Window &amp; Door DATA INPUT'!Z15+Parameters!$Q$4)/1000),"")</f>
        <v/>
      </c>
      <c r="U9" s="26" t="str">
        <f t="shared" si="0"/>
        <v/>
      </c>
      <c r="V9" s="26" t="str">
        <f t="shared" si="9"/>
        <v/>
      </c>
      <c r="W9" s="80" t="str">
        <f t="shared" si="1"/>
        <v/>
      </c>
      <c r="X9" s="26" t="str">
        <f>IF(OR($H9="no",$B9=0),"",IF($I9=Parameters!$K$15,$L9/($M9/2),$L9/$M9))</f>
        <v/>
      </c>
      <c r="Y9" s="26" t="str">
        <f>IF(OR($H9="no",$B9=0),"",IF($X9&lt;0.5,Parameters!$X$4,IF($X9&lt;1,Parameters!$Y$4,IF($X9&lt;2,Parameters!$Z$4,Parameters!$AA$4))))</f>
        <v/>
      </c>
      <c r="Z9" s="26" t="str">
        <f>IF(OR($H9="no",$B9=0),"",IF($X9&lt;0.5,Parameters!$X$5,IF($X9&lt;1,Parameters!$Y$5,IF($X9&lt;2,Parameters!$Z$5,Parameters!$AA$5))))</f>
        <v/>
      </c>
      <c r="AA9" s="26" t="str">
        <f>IF(OR($H9="no",$B9=0),"",IF($I9=Parameters!$K$15,(2*($M9/2)*SIN(RADIANS(Calculations!$W9/2))),(2*$M9*SIN(RADIANS($W9/2)))))</f>
        <v/>
      </c>
      <c r="AB9" s="26" t="str">
        <f t="shared" si="10"/>
        <v/>
      </c>
      <c r="AC9" s="26" t="str">
        <f>IF(OR($H9="no",$B9=0),"",IF($I9=Parameters!$K$15,$AB9*$N9/2,$AB9*$N9))</f>
        <v/>
      </c>
      <c r="AD9" s="112" t="str">
        <f>IF(OR($H9="no",$B9=0),"",IF($I9=Parameters!$K$15,$AC9*2/Parameters!$AB$4,$AC9/Parameters!$AB$4))</f>
        <v/>
      </c>
      <c r="AE9" s="26" t="str">
        <f>IF(AND(O9="B",Q9="calc"),V9,IF(AND(O9="C",Q9="calc"),'Window &amp; Door DATA INPUT'!T15/1000,""))</f>
        <v/>
      </c>
      <c r="AF9" s="100" t="str">
        <f>IF(AND(O9="B",Q9="input"),'Window &amp; Door DATA INPUT'!AA15,IF(AND(O9="C",Q9="input",P9="F"),'Window &amp; Door DATA INPUT'!V15,IF(AND(O9="C",P9="E"),0,IF(AND(O9="D"),0,IF(AND(B9=1,C9=0),"",(Calculations!Q9))))))</f>
        <v/>
      </c>
      <c r="AG9" s="80" t="str">
        <f t="shared" si="2"/>
        <v/>
      </c>
      <c r="AH9" s="26" t="str">
        <f>IF(OR($H9="no",$C9=0),"",IF($I9=Parameters!$K$15,$L9/($M9/2),$L9/$M9))</f>
        <v/>
      </c>
      <c r="AI9" s="26" t="str">
        <f>IF(OR($H9="no",$C9=0),"",IF($AH9&lt;0.5,Parameters!$X$4,IF($AH9&lt;1,Parameters!$Y$4,IF($AH9&lt;2,Parameters!$Z$4,Parameters!$AA$4))))</f>
        <v/>
      </c>
      <c r="AJ9" s="26" t="str">
        <f>IF(OR($H9="no",$C9=0),"",IF($AH9&lt;0.5,Parameters!$X$5,IF($AH9&lt;1,Parameters!$Y$5,IF($AH9&lt;2,Parameters!$Z$5,Parameters!$AA$5))))</f>
        <v/>
      </c>
      <c r="AK9" s="26" t="str">
        <f>IF(OR($H9="no",$C9=0),"",IF($I9=Parameters!$K$15,(2*($M9/2)*SIN(RADIANS(Calculations!$AG9/2))),(2*$M9*SIN(RADIANS($AG9/2)))))</f>
        <v/>
      </c>
      <c r="AL9" s="26" t="str">
        <f t="shared" si="11"/>
        <v/>
      </c>
      <c r="AM9" s="26" t="str">
        <f>IF(OR($H9="no",$C9=0),"",IF($I9=Parameters!$K$15,$AL9*$N9/2,$AL9*$N9))</f>
        <v/>
      </c>
      <c r="AN9" s="112" t="str">
        <f>IF(OR($H9="no",$C9=0),"",IF($I9=Parameters!$K$15,$AM9*2/Parameters!$AB$4,$AM9/Parameters!$AB$4))</f>
        <v/>
      </c>
      <c r="AP9" s="47" t="str">
        <f>Parameters!D9</f>
        <v>Kitchen/ Dining</v>
      </c>
      <c r="AQ9" s="23">
        <f t="shared" si="3"/>
        <v>0</v>
      </c>
      <c r="AR9" s="23">
        <f t="shared" si="4"/>
        <v>0</v>
      </c>
      <c r="AS9" s="22" t="str">
        <f t="shared" si="16"/>
        <v xml:space="preserve"> </v>
      </c>
      <c r="AT9" s="23">
        <f t="shared" si="5"/>
        <v>0</v>
      </c>
      <c r="AU9" s="22" t="str">
        <f t="shared" si="17"/>
        <v xml:space="preserve"> </v>
      </c>
      <c r="AV9" s="50"/>
      <c r="AW9" s="50"/>
      <c r="AX9" s="11"/>
      <c r="AZ9" t="s">
        <v>141</v>
      </c>
      <c r="BA9" s="46">
        <f>MAX(BA4:BA7)</f>
        <v>0</v>
      </c>
      <c r="BC9" s="47" t="s">
        <v>167</v>
      </c>
      <c r="BD9" s="54" t="e">
        <f>BD13/BD12*100</f>
        <v>#DIV/0!</v>
      </c>
      <c r="BF9" s="15"/>
      <c r="BG9" s="15"/>
      <c r="BH9" s="15"/>
      <c r="BI9" s="292">
        <f>'Window &amp; Door DATA INPUT'!H15</f>
        <v>0</v>
      </c>
      <c r="BJ9" s="293" t="str">
        <f t="shared" si="14"/>
        <v/>
      </c>
      <c r="BK9" s="287"/>
      <c r="BL9" s="5"/>
      <c r="BM9" s="5"/>
    </row>
    <row r="10" spans="2:71" x14ac:dyDescent="0.3">
      <c r="B10" s="53">
        <f>IF('Window &amp; Door DATA INPUT'!B16&gt;1,1,0)</f>
        <v>0</v>
      </c>
      <c r="C10" s="53">
        <f>IF(AND(B10=1,OR(D10=Parameters!$D$17, D10=Parameters!$D$18,D10=Parameters!$D$19,D10=Parameters!$D$20,D10=Parameters!$D$21,D10=Parameters!$D$22, D10=Parameters!$D$23, D10=Parameters!$D$24)),1,0)</f>
        <v>0</v>
      </c>
      <c r="D10" s="55" t="str">
        <f>IF('Window &amp; Door DATA INPUT'!B16="","",'Window &amp; Door DATA INPUT'!B16)</f>
        <v/>
      </c>
      <c r="E10" s="25" t="str">
        <f>IF('Window &amp; Door DATA INPUT'!D16="","",'Window &amp; Door DATA INPUT'!D16)</f>
        <v/>
      </c>
      <c r="F10" s="25" t="str">
        <f>IF(B10=1,'Window &amp; Door DATA INPUT'!H16&amp;RESULTS!$H$5,"")</f>
        <v/>
      </c>
      <c r="G10" s="25" t="str">
        <f>IF(B10=1,VLOOKUP(F10,Parameters!$H$4:$I$20,2,FALSE),"")</f>
        <v/>
      </c>
      <c r="H10" s="25" t="str">
        <f>IF(OR('Window &amp; Door DATA INPUT'!J16=Parameters!$K$4,'Window &amp; Door DATA INPUT'!J16=Parameters!$K$11),"No",IF('Window &amp; Door DATA INPUT'!K16="","",'Window &amp; Door DATA INPUT'!K16))</f>
        <v/>
      </c>
      <c r="I10" s="25" t="str">
        <f>IF('Window &amp; Door DATA INPUT'!J16="","",'Window &amp; Door DATA INPUT'!J16)</f>
        <v/>
      </c>
      <c r="J10" s="71" t="str">
        <f>IF('Window &amp; Door DATA INPUT'!L16=Parameters!$O$5,'Window &amp; Door DATA INPUT'!O16,IF(B10=1,('Window &amp; Door DATA INPUT'!N16*'Window &amp; Door DATA INPUT'!M16)/1000000,""))</f>
        <v/>
      </c>
      <c r="K10" s="72" t="str">
        <f>IF('Window &amp; Door DATA INPUT'!J16="","",VLOOKUP('Window &amp; Door DATA INPUT'!J16,Parameters!$K$4:$L$16,2,FALSE))</f>
        <v/>
      </c>
      <c r="L10" s="26" t="str">
        <f>IF($H10="yes",IF($K10="Y",'Window &amp; Door DATA INPUT'!Q16/1000,IF($K10="N",'Window &amp; Door DATA INPUT'!P16/1000)),"")</f>
        <v/>
      </c>
      <c r="M10" s="26" t="str">
        <f>IF($H10="yes",IF($K10="Y",'Window &amp; Door DATA INPUT'!P16/1000,IF($K10="N",'Window &amp; Door DATA INPUT'!Q16/1000)),"")</f>
        <v/>
      </c>
      <c r="N10" s="71" t="str">
        <f t="shared" si="8"/>
        <v/>
      </c>
      <c r="O10" s="72" t="str">
        <f>IF(AND(B10=1,C10=0,H10="yes"),"A",IF(AND(C10=1,H10="yes",'Window &amp; Door DATA INPUT'!R16="no"),"B",IF(AND(C10=1,H10="yes",'Window &amp; Door DATA INPUT'!R16="yes",'Window &amp; Door DATA INPUT'!S16="yes"),"C",IF(AND(C10=1,H10="yes",'Window &amp; Door DATA INPUT'!R16="yes",'Window &amp; Door DATA INPUT'!S16="no"),"D",""))))</f>
        <v/>
      </c>
      <c r="P10" s="100" t="str">
        <f>IF(AND(C10=1,H10="yes",OR(I10=Parameters!$K$12,I10=Parameters!$K$13,I10=Parameters!$K$14)),"E",IF(AND(C10=1,H10="yes",NOT(OR(I10=Parameters!$K$12,I10=Parameters!$K$13,I10=Parameters!$K$14))),"F",""))</f>
        <v/>
      </c>
      <c r="Q10" s="100" t="str">
        <f>IF(AND(B10=1,H10="yes"),VLOOKUP(I10,Parameters!$K$4:$M$16,3,FALSE),"")</f>
        <v/>
      </c>
      <c r="R10" s="100" t="str">
        <f>IF(AND(OR(O10="A",O10="B",O10="d"),Q10="input"),'Window &amp; Door DATA INPUT'!AA16,IF(AND(O10="C",Q10="input"),'Window &amp; Door DATA INPUT'!W16,Calculations!Q10))</f>
        <v/>
      </c>
      <c r="S10" s="75" t="str">
        <f>IF('Window &amp; Door DATA INPUT'!X16="Yes",'Window &amp; Door DATA INPUT'!Y16/1000,IF(B10=1,"N/A",""))</f>
        <v/>
      </c>
      <c r="T10" s="26" t="str">
        <f>IF(Q10="calc",IF(O10="c",'Window &amp; Door DATA INPUT'!U16/1000,(Parameters!$S$4-'Window &amp; Door DATA INPUT'!Z16+Parameters!$Q$4)/1000),"")</f>
        <v/>
      </c>
      <c r="U10" s="26" t="str">
        <f t="shared" si="0"/>
        <v/>
      </c>
      <c r="V10" s="26" t="str">
        <f t="shared" si="9"/>
        <v/>
      </c>
      <c r="W10" s="80" t="str">
        <f t="shared" si="1"/>
        <v/>
      </c>
      <c r="X10" s="26" t="str">
        <f>IF(OR($H10="no",$B10=0),"",IF($I10=Parameters!$K$15,$L10/($M10/2),$L10/$M10))</f>
        <v/>
      </c>
      <c r="Y10" s="26" t="str">
        <f>IF(OR($H10="no",$B10=0),"",IF($X10&lt;0.5,Parameters!$X$4,IF($X10&lt;1,Parameters!$Y$4,IF($X10&lt;2,Parameters!$Z$4,Parameters!$AA$4))))</f>
        <v/>
      </c>
      <c r="Z10" s="26" t="str">
        <f>IF(OR($H10="no",$B10=0),"",IF($X10&lt;0.5,Parameters!$X$5,IF($X10&lt;1,Parameters!$Y$5,IF($X10&lt;2,Parameters!$Z$5,Parameters!$AA$5))))</f>
        <v/>
      </c>
      <c r="AA10" s="26" t="str">
        <f>IF(OR($H10="no",$B10=0),"",IF($I10=Parameters!$K$15,(2*($M10/2)*SIN(RADIANS(Calculations!$W10/2))),(2*$M10*SIN(RADIANS($W10/2)))))</f>
        <v/>
      </c>
      <c r="AB10" s="26" t="str">
        <f t="shared" si="10"/>
        <v/>
      </c>
      <c r="AC10" s="26" t="str">
        <f>IF(OR($H10="no",$B10=0),"",IF($I10=Parameters!$K$15,$AB10*$N10/2,$AB10*$N10))</f>
        <v/>
      </c>
      <c r="AD10" s="112" t="str">
        <f>IF(OR($H10="no",$B10=0),"",IF($I10=Parameters!$K$15,$AC10*2/Parameters!$AB$4,$AC10/Parameters!$AB$4))</f>
        <v/>
      </c>
      <c r="AE10" s="26" t="str">
        <f>IF(AND(O10="B",Q10="calc"),V10,IF(AND(O10="C",Q10="calc"),'Window &amp; Door DATA INPUT'!T16/1000,""))</f>
        <v/>
      </c>
      <c r="AF10" s="100" t="str">
        <f>IF(AND(O10="B",Q10="input"),'Window &amp; Door DATA INPUT'!AA16,IF(AND(O10="C",Q10="input",P10="F"),'Window &amp; Door DATA INPUT'!V16,IF(AND(O10="C",P10="E"),0,IF(AND(O10="D"),0,IF(AND(B10=1,C10=0),"",(Calculations!Q10))))))</f>
        <v/>
      </c>
      <c r="AG10" s="80" t="str">
        <f t="shared" si="2"/>
        <v/>
      </c>
      <c r="AH10" s="26" t="str">
        <f>IF(OR($H10="no",$C10=0),"",IF($I10=Parameters!$K$15,$L10/($M10/2),$L10/$M10))</f>
        <v/>
      </c>
      <c r="AI10" s="26" t="str">
        <f>IF(OR($H10="no",$C10=0),"",IF($AH10&lt;0.5,Parameters!$X$4,IF($AH10&lt;1,Parameters!$Y$4,IF($AH10&lt;2,Parameters!$Z$4,Parameters!$AA$4))))</f>
        <v/>
      </c>
      <c r="AJ10" s="26" t="str">
        <f>IF(OR($H10="no",$C10=0),"",IF($AH10&lt;0.5,Parameters!$X$5,IF($AH10&lt;1,Parameters!$Y$5,IF($AH10&lt;2,Parameters!$Z$5,Parameters!$AA$5))))</f>
        <v/>
      </c>
      <c r="AK10" s="26" t="str">
        <f>IF(OR($H10="no",$C10=0),"",IF($I10=Parameters!$K$15,(2*($M10/2)*SIN(RADIANS(Calculations!$AG10/2))),(2*$M10*SIN(RADIANS($AG10/2)))))</f>
        <v/>
      </c>
      <c r="AL10" s="26" t="str">
        <f t="shared" si="11"/>
        <v/>
      </c>
      <c r="AM10" s="26" t="str">
        <f>IF(OR($H10="no",$C10=0),"",IF($I10=Parameters!$K$15,$AL10*$N10/2,$AL10*$N10))</f>
        <v/>
      </c>
      <c r="AN10" s="112" t="str">
        <f>IF(OR($H10="no",$C10=0),"",IF($I10=Parameters!$K$15,$AM10*2/Parameters!$AB$4,$AM10/Parameters!$AB$4))</f>
        <v/>
      </c>
      <c r="AP10" s="47" t="str">
        <f>Parameters!D10</f>
        <v>Dining</v>
      </c>
      <c r="AQ10" s="23">
        <f t="shared" si="3"/>
        <v>0</v>
      </c>
      <c r="AR10" s="23">
        <f t="shared" si="4"/>
        <v>0</v>
      </c>
      <c r="AS10" s="22" t="str">
        <f t="shared" si="16"/>
        <v xml:space="preserve"> </v>
      </c>
      <c r="AT10" s="23">
        <f t="shared" si="5"/>
        <v>0</v>
      </c>
      <c r="AU10" s="22" t="str">
        <f t="shared" si="17"/>
        <v xml:space="preserve"> </v>
      </c>
      <c r="AV10" s="50"/>
      <c r="AW10" s="50"/>
      <c r="AX10" s="11"/>
      <c r="AZ10" t="s">
        <v>139</v>
      </c>
      <c r="BA10">
        <f>COUNTIF(BA4:BA7,BA9)</f>
        <v>4</v>
      </c>
      <c r="BF10" s="15"/>
      <c r="BG10" s="15"/>
      <c r="BH10" s="15"/>
      <c r="BI10" s="292">
        <f>'Window &amp; Door DATA INPUT'!H16</f>
        <v>0</v>
      </c>
      <c r="BJ10" s="293" t="str">
        <f t="shared" si="14"/>
        <v/>
      </c>
      <c r="BK10" s="287"/>
      <c r="BL10" s="5"/>
      <c r="BM10" s="5"/>
    </row>
    <row r="11" spans="2:71" ht="16.2" x14ac:dyDescent="0.3">
      <c r="B11" s="53">
        <f>IF('Window &amp; Door DATA INPUT'!B17&gt;1,1,0)</f>
        <v>0</v>
      </c>
      <c r="C11" s="53">
        <f>IF(AND(B11=1,OR(D11=Parameters!$D$17, D11=Parameters!$D$18,D11=Parameters!$D$19,D11=Parameters!$D$20,D11=Parameters!$D$21,D11=Parameters!$D$22, D11=Parameters!$D$23, D11=Parameters!$D$24)),1,0)</f>
        <v>0</v>
      </c>
      <c r="D11" s="55" t="str">
        <f>IF('Window &amp; Door DATA INPUT'!B17="","",'Window &amp; Door DATA INPUT'!B17)</f>
        <v/>
      </c>
      <c r="E11" s="25" t="str">
        <f>IF('Window &amp; Door DATA INPUT'!D17="","",'Window &amp; Door DATA INPUT'!D17)</f>
        <v/>
      </c>
      <c r="F11" s="25" t="str">
        <f>IF(B11=1,'Window &amp; Door DATA INPUT'!H17&amp;RESULTS!$H$5,"")</f>
        <v/>
      </c>
      <c r="G11" s="25" t="str">
        <f>IF(B11=1,VLOOKUP(F11,Parameters!$H$4:$I$20,2,FALSE),"")</f>
        <v/>
      </c>
      <c r="H11" s="25" t="str">
        <f>IF(OR('Window &amp; Door DATA INPUT'!J17=Parameters!$K$4,'Window &amp; Door DATA INPUT'!J17=Parameters!$K$11),"No",IF('Window &amp; Door DATA INPUT'!K17="","",'Window &amp; Door DATA INPUT'!K17))</f>
        <v/>
      </c>
      <c r="I11" s="25" t="str">
        <f>IF('Window &amp; Door DATA INPUT'!J17="","",'Window &amp; Door DATA INPUT'!J17)</f>
        <v/>
      </c>
      <c r="J11" s="71" t="str">
        <f>IF('Window &amp; Door DATA INPUT'!L17=Parameters!$O$5,'Window &amp; Door DATA INPUT'!O17,IF(B11=1,('Window &amp; Door DATA INPUT'!N17*'Window &amp; Door DATA INPUT'!M17)/1000000,""))</f>
        <v/>
      </c>
      <c r="K11" s="72" t="str">
        <f>IF('Window &amp; Door DATA INPUT'!J17="","",VLOOKUP('Window &amp; Door DATA INPUT'!J17,Parameters!$K$4:$L$16,2,FALSE))</f>
        <v/>
      </c>
      <c r="L11" s="26" t="str">
        <f>IF($H11="yes",IF($K11="Y",'Window &amp; Door DATA INPUT'!Q17/1000,IF($K11="N",'Window &amp; Door DATA INPUT'!P17/1000)),"")</f>
        <v/>
      </c>
      <c r="M11" s="26" t="str">
        <f>IF($H11="yes",IF($K11="Y",'Window &amp; Door DATA INPUT'!P17/1000,IF($K11="N",'Window &amp; Door DATA INPUT'!Q17/1000)),"")</f>
        <v/>
      </c>
      <c r="N11" s="71" t="str">
        <f t="shared" si="8"/>
        <v/>
      </c>
      <c r="O11" s="72" t="str">
        <f>IF(AND(B11=1,C11=0,H11="yes"),"A",IF(AND(C11=1,H11="yes",'Window &amp; Door DATA INPUT'!R17="no"),"B",IF(AND(C11=1,H11="yes",'Window &amp; Door DATA INPUT'!R17="yes",'Window &amp; Door DATA INPUT'!S17="yes"),"C",IF(AND(C11=1,H11="yes",'Window &amp; Door DATA INPUT'!R17="yes",'Window &amp; Door DATA INPUT'!S17="no"),"D",""))))</f>
        <v/>
      </c>
      <c r="P11" s="100" t="str">
        <f>IF(AND(C11=1,H11="yes",OR(I11=Parameters!$K$12,I11=Parameters!$K$13,I11=Parameters!$K$14)),"E",IF(AND(C11=1,H11="yes",NOT(OR(I11=Parameters!$K$12,I11=Parameters!$K$13,I11=Parameters!$K$14))),"F",""))</f>
        <v/>
      </c>
      <c r="Q11" s="100" t="str">
        <f>IF(AND(B11=1,H11="yes"),VLOOKUP(I11,Parameters!$K$4:$M$16,3,FALSE),"")</f>
        <v/>
      </c>
      <c r="R11" s="100" t="str">
        <f>IF(AND(OR(O11="A",O11="B",O11="d"),Q11="input"),'Window &amp; Door DATA INPUT'!AA17,IF(AND(O11="C",Q11="input"),'Window &amp; Door DATA INPUT'!W17,Calculations!Q11))</f>
        <v/>
      </c>
      <c r="S11" s="75" t="str">
        <f>IF('Window &amp; Door DATA INPUT'!X17="Yes",'Window &amp; Door DATA INPUT'!Y17/1000,IF(B11=1,"N/A",""))</f>
        <v/>
      </c>
      <c r="T11" s="26" t="str">
        <f>IF(Q11="calc",IF(O11="c",'Window &amp; Door DATA INPUT'!U17/1000,(Parameters!$S$4-'Window &amp; Door DATA INPUT'!Z17+Parameters!$Q$4)/1000),"")</f>
        <v/>
      </c>
      <c r="U11" s="26" t="str">
        <f t="shared" si="0"/>
        <v/>
      </c>
      <c r="V11" s="26" t="str">
        <f t="shared" si="9"/>
        <v/>
      </c>
      <c r="W11" s="80" t="str">
        <f t="shared" si="1"/>
        <v/>
      </c>
      <c r="X11" s="26" t="str">
        <f>IF(OR($H11="no",$B11=0),"",IF($I11=Parameters!$K$15,$L11/($M11/2),$L11/$M11))</f>
        <v/>
      </c>
      <c r="Y11" s="26" t="str">
        <f>IF(OR($H11="no",$B11=0),"",IF($X11&lt;0.5,Parameters!$X$4,IF($X11&lt;1,Parameters!$Y$4,IF($X11&lt;2,Parameters!$Z$4,Parameters!$AA$4))))</f>
        <v/>
      </c>
      <c r="Z11" s="26" t="str">
        <f>IF(OR($H11="no",$B11=0),"",IF($X11&lt;0.5,Parameters!$X$5,IF($X11&lt;1,Parameters!$Y$5,IF($X11&lt;2,Parameters!$Z$5,Parameters!$AA$5))))</f>
        <v/>
      </c>
      <c r="AA11" s="26" t="str">
        <f>IF(OR($H11="no",$B11=0),"",IF($I11=Parameters!$K$15,(2*($M11/2)*SIN(RADIANS(Calculations!$W11/2))),(2*$M11*SIN(RADIANS($W11/2)))))</f>
        <v/>
      </c>
      <c r="AB11" s="26" t="str">
        <f t="shared" si="10"/>
        <v/>
      </c>
      <c r="AC11" s="26" t="str">
        <f>IF(OR($H11="no",$B11=0),"",IF($I11=Parameters!$K$15,$AB11*$N11/2,$AB11*$N11))</f>
        <v/>
      </c>
      <c r="AD11" s="112" t="str">
        <f>IF(OR($H11="no",$B11=0),"",IF($I11=Parameters!$K$15,$AC11*2/Parameters!$AB$4,$AC11/Parameters!$AB$4))</f>
        <v/>
      </c>
      <c r="AE11" s="26" t="str">
        <f>IF(AND(O11="B",Q11="calc"),V11,IF(AND(O11="C",Q11="calc"),'Window &amp; Door DATA INPUT'!T17/1000,""))</f>
        <v/>
      </c>
      <c r="AF11" s="100" t="str">
        <f>IF(AND(O11="B",Q11="input"),'Window &amp; Door DATA INPUT'!AA17,IF(AND(O11="C",Q11="input",P11="F"),'Window &amp; Door DATA INPUT'!V17,IF(AND(O11="C",P11="E"),0,IF(AND(O11="D"),0,IF(AND(B11=1,C11=0),"",(Calculations!Q11))))))</f>
        <v/>
      </c>
      <c r="AG11" s="80" t="str">
        <f t="shared" si="2"/>
        <v/>
      </c>
      <c r="AH11" s="26" t="str">
        <f>IF(OR($H11="no",$C11=0),"",IF($I11=Parameters!$K$15,$L11/($M11/2),$L11/$M11))</f>
        <v/>
      </c>
      <c r="AI11" s="26" t="str">
        <f>IF(OR($H11="no",$C11=0),"",IF($AH11&lt;0.5,Parameters!$X$4,IF($AH11&lt;1,Parameters!$Y$4,IF($AH11&lt;2,Parameters!$Z$4,Parameters!$AA$4))))</f>
        <v/>
      </c>
      <c r="AJ11" s="26" t="str">
        <f>IF(OR($H11="no",$C11=0),"",IF($AH11&lt;0.5,Parameters!$X$5,IF($AH11&lt;1,Parameters!$Y$5,IF($AH11&lt;2,Parameters!$Z$5,Parameters!$AA$5))))</f>
        <v/>
      </c>
      <c r="AK11" s="26" t="str">
        <f>IF(OR($H11="no",$C11=0),"",IF($I11=Parameters!$K$15,(2*($M11/2)*SIN(RADIANS(Calculations!$AG11/2))),(2*$M11*SIN(RADIANS($AG11/2)))))</f>
        <v/>
      </c>
      <c r="AL11" s="26" t="str">
        <f t="shared" si="11"/>
        <v/>
      </c>
      <c r="AM11" s="26" t="str">
        <f>IF(OR($H11="no",$C11=0),"",IF($I11=Parameters!$K$15,$AL11*$N11/2,$AL11*$N11))</f>
        <v/>
      </c>
      <c r="AN11" s="112" t="str">
        <f>IF(OR($H11="no",$C11=0),"",IF($I11=Parameters!$K$15,$AM11*2/Parameters!$AB$4,$AM11/Parameters!$AB$4))</f>
        <v/>
      </c>
      <c r="AP11" s="47" t="str">
        <f>Parameters!D11</f>
        <v>Family</v>
      </c>
      <c r="AQ11" s="23">
        <f t="shared" si="3"/>
        <v>0</v>
      </c>
      <c r="AR11" s="23">
        <f t="shared" si="4"/>
        <v>0</v>
      </c>
      <c r="AS11" s="22" t="str">
        <f t="shared" si="12"/>
        <v xml:space="preserve"> </v>
      </c>
      <c r="AT11" s="23">
        <f t="shared" si="5"/>
        <v>0</v>
      </c>
      <c r="AU11" s="22" t="str">
        <f t="shared" si="6"/>
        <v xml:space="preserve"> </v>
      </c>
      <c r="AV11" s="50"/>
      <c r="AW11" s="50"/>
      <c r="AX11" s="11"/>
      <c r="BD11" s="53" t="s">
        <v>162</v>
      </c>
      <c r="BE11" s="53" t="s">
        <v>160</v>
      </c>
      <c r="BF11" s="15"/>
      <c r="BG11" s="15"/>
      <c r="BH11" s="15"/>
      <c r="BI11" s="292">
        <f>'Window &amp; Door DATA INPUT'!H17</f>
        <v>0</v>
      </c>
      <c r="BJ11" s="293" t="str">
        <f t="shared" si="14"/>
        <v/>
      </c>
      <c r="BK11" s="287"/>
    </row>
    <row r="12" spans="2:71" x14ac:dyDescent="0.3">
      <c r="B12" s="53">
        <f>IF('Window &amp; Door DATA INPUT'!B18&gt;1,1,0)</f>
        <v>0</v>
      </c>
      <c r="C12" s="53">
        <f>IF(AND(B12=1,OR(D12=Parameters!$D$17, D12=Parameters!$D$18,D12=Parameters!$D$19,D12=Parameters!$D$20,D12=Parameters!$D$21,D12=Parameters!$D$22, D12=Parameters!$D$23, D12=Parameters!$D$24)),1,0)</f>
        <v>0</v>
      </c>
      <c r="D12" s="55" t="str">
        <f>IF('Window &amp; Door DATA INPUT'!B18="","",'Window &amp; Door DATA INPUT'!B18)</f>
        <v/>
      </c>
      <c r="E12" s="25" t="str">
        <f>IF('Window &amp; Door DATA INPUT'!D18="","",'Window &amp; Door DATA INPUT'!D18)</f>
        <v/>
      </c>
      <c r="F12" s="25" t="str">
        <f>IF(B12=1,'Window &amp; Door DATA INPUT'!H18&amp;RESULTS!$H$5,"")</f>
        <v/>
      </c>
      <c r="G12" s="25" t="str">
        <f>IF(B12=1,VLOOKUP(F12,Parameters!$H$4:$I$20,2,FALSE),"")</f>
        <v/>
      </c>
      <c r="H12" s="25" t="str">
        <f>IF(OR('Window &amp; Door DATA INPUT'!J18=Parameters!$K$4,'Window &amp; Door DATA INPUT'!J18=Parameters!$K$11),"No",IF('Window &amp; Door DATA INPUT'!K18="","",'Window &amp; Door DATA INPUT'!K18))</f>
        <v/>
      </c>
      <c r="I12" s="25" t="str">
        <f>IF('Window &amp; Door DATA INPUT'!J18="","",'Window &amp; Door DATA INPUT'!J18)</f>
        <v/>
      </c>
      <c r="J12" s="71" t="str">
        <f>IF('Window &amp; Door DATA INPUT'!L18=Parameters!$O$5,'Window &amp; Door DATA INPUT'!O18,IF(B12=1,('Window &amp; Door DATA INPUT'!N18*'Window &amp; Door DATA INPUT'!M18)/1000000,""))</f>
        <v/>
      </c>
      <c r="K12" s="72" t="str">
        <f>IF('Window &amp; Door DATA INPUT'!J18="","",VLOOKUP('Window &amp; Door DATA INPUT'!J18,Parameters!$K$4:$L$16,2,FALSE))</f>
        <v/>
      </c>
      <c r="L12" s="26" t="str">
        <f>IF($H12="yes",IF($K12="Y",'Window &amp; Door DATA INPUT'!Q18/1000,IF($K12="N",'Window &amp; Door DATA INPUT'!P18/1000)),"")</f>
        <v/>
      </c>
      <c r="M12" s="26" t="str">
        <f>IF($H12="yes",IF($K12="Y",'Window &amp; Door DATA INPUT'!P18/1000,IF($K12="N",'Window &amp; Door DATA INPUT'!Q18/1000)),"")</f>
        <v/>
      </c>
      <c r="N12" s="71" t="str">
        <f t="shared" si="8"/>
        <v/>
      </c>
      <c r="O12" s="72" t="str">
        <f>IF(AND(B12=1,C12=0,H12="yes"),"A",IF(AND(C12=1,H12="yes",'Window &amp; Door DATA INPUT'!R18="no"),"B",IF(AND(C12=1,H12="yes",'Window &amp; Door DATA INPUT'!R18="yes",'Window &amp; Door DATA INPUT'!S18="yes"),"C",IF(AND(C12=1,H12="yes",'Window &amp; Door DATA INPUT'!R18="yes",'Window &amp; Door DATA INPUT'!S18="no"),"D",""))))</f>
        <v/>
      </c>
      <c r="P12" s="100" t="str">
        <f>IF(AND(C12=1,H12="yes",OR(I12=Parameters!$K$12,I12=Parameters!$K$13,I12=Parameters!$K$14)),"E",IF(AND(C12=1,H12="yes",NOT(OR(I12=Parameters!$K$12,I12=Parameters!$K$13,I12=Parameters!$K$14))),"F",""))</f>
        <v/>
      </c>
      <c r="Q12" s="100" t="str">
        <f>IF(AND(B12=1,H12="yes"),VLOOKUP(I12,Parameters!$K$4:$M$16,3,FALSE),"")</f>
        <v/>
      </c>
      <c r="R12" s="100" t="str">
        <f>IF(AND(OR(O12="A",O12="B",O12="d"),Q12="input"),'Window &amp; Door DATA INPUT'!AA18,IF(AND(O12="C",Q12="input"),'Window &amp; Door DATA INPUT'!W18,Calculations!Q12))</f>
        <v/>
      </c>
      <c r="S12" s="75" t="str">
        <f>IF('Window &amp; Door DATA INPUT'!X18="Yes",'Window &amp; Door DATA INPUT'!Y18/1000,IF(B12=1,"N/A",""))</f>
        <v/>
      </c>
      <c r="T12" s="26" t="str">
        <f>IF(Q12="calc",IF(O12="c",'Window &amp; Door DATA INPUT'!U18/1000,(Parameters!$S$4-'Window &amp; Door DATA INPUT'!Z18+Parameters!$Q$4)/1000),"")</f>
        <v/>
      </c>
      <c r="U12" s="26" t="str">
        <f t="shared" si="0"/>
        <v/>
      </c>
      <c r="V12" s="26" t="str">
        <f t="shared" si="9"/>
        <v/>
      </c>
      <c r="W12" s="80" t="str">
        <f t="shared" si="1"/>
        <v/>
      </c>
      <c r="X12" s="26" t="str">
        <f>IF(OR($H12="no",$B12=0),"",IF($I12=Parameters!$K$15,$L12/($M12/2),$L12/$M12))</f>
        <v/>
      </c>
      <c r="Y12" s="26" t="str">
        <f>IF(OR($H12="no",$B12=0),"",IF($X12&lt;0.5,Parameters!$X$4,IF($X12&lt;1,Parameters!$Y$4,IF($X12&lt;2,Parameters!$Z$4,Parameters!$AA$4))))</f>
        <v/>
      </c>
      <c r="Z12" s="26" t="str">
        <f>IF(OR($H12="no",$B12=0),"",IF($X12&lt;0.5,Parameters!$X$5,IF($X12&lt;1,Parameters!$Y$5,IF($X12&lt;2,Parameters!$Z$5,Parameters!$AA$5))))</f>
        <v/>
      </c>
      <c r="AA12" s="26" t="str">
        <f>IF(OR($H12="no",$B12=0),"",IF($I12=Parameters!$K$15,(2*($M12/2)*SIN(RADIANS(Calculations!$W12/2))),(2*$M12*SIN(RADIANS($W12/2)))))</f>
        <v/>
      </c>
      <c r="AB12" s="26" t="str">
        <f t="shared" si="10"/>
        <v/>
      </c>
      <c r="AC12" s="26" t="str">
        <f>IF(OR($H12="no",$B12=0),"",IF($I12=Parameters!$K$15,$AB12*$N12/2,$AB12*$N12))</f>
        <v/>
      </c>
      <c r="AD12" s="112" t="str">
        <f>IF(OR($H12="no",$B12=0),"",IF($I12=Parameters!$K$15,$AC12*2/Parameters!$AB$4,$AC12/Parameters!$AB$4))</f>
        <v/>
      </c>
      <c r="AE12" s="26" t="str">
        <f>IF(AND(O12="B",Q12="calc"),V12,IF(AND(O12="C",Q12="calc"),'Window &amp; Door DATA INPUT'!T18/1000,""))</f>
        <v/>
      </c>
      <c r="AF12" s="100" t="str">
        <f>IF(AND(O12="B",Q12="input"),'Window &amp; Door DATA INPUT'!AA18,IF(AND(O12="C",Q12="input",P12="F"),'Window &amp; Door DATA INPUT'!V18,IF(AND(O12="C",P12="E"),0,IF(AND(O12="D"),0,IF(AND(B12=1,C12=0),"",(Calculations!Q12))))))</f>
        <v/>
      </c>
      <c r="AG12" s="80" t="str">
        <f t="shared" si="2"/>
        <v/>
      </c>
      <c r="AH12" s="26" t="str">
        <f>IF(OR($H12="no",$C12=0),"",IF($I12=Parameters!$K$15,$L12/($M12/2),$L12/$M12))</f>
        <v/>
      </c>
      <c r="AI12" s="26" t="str">
        <f>IF(OR($H12="no",$C12=0),"",IF($AH12&lt;0.5,Parameters!$X$4,IF($AH12&lt;1,Parameters!$Y$4,IF($AH12&lt;2,Parameters!$Z$4,Parameters!$AA$4))))</f>
        <v/>
      </c>
      <c r="AJ12" s="26" t="str">
        <f>IF(OR($H12="no",$C12=0),"",IF($AH12&lt;0.5,Parameters!$X$5,IF($AH12&lt;1,Parameters!$Y$5,IF($AH12&lt;2,Parameters!$Z$5,Parameters!$AA$5))))</f>
        <v/>
      </c>
      <c r="AK12" s="26" t="str">
        <f>IF(OR($H12="no",$C12=0),"",IF($I12=Parameters!$K$15,(2*($M12/2)*SIN(RADIANS(Calculations!$AG12/2))),(2*$M12*SIN(RADIANS($AG12/2)))))</f>
        <v/>
      </c>
      <c r="AL12" s="26" t="str">
        <f t="shared" si="11"/>
        <v/>
      </c>
      <c r="AM12" s="26" t="str">
        <f>IF(OR($H12="no",$C12=0),"",IF($I12=Parameters!$K$15,$AL12*$N12/2,$AL12*$N12))</f>
        <v/>
      </c>
      <c r="AN12" s="112" t="str">
        <f>IF(OR($H12="no",$C12=0),"",IF($I12=Parameters!$K$15,$AM12*2/Parameters!$AB$4,$AM12/Parameters!$AB$4))</f>
        <v/>
      </c>
      <c r="AP12" s="47" t="str">
        <f>Parameters!D12</f>
        <v>Family/ Dining</v>
      </c>
      <c r="AQ12" s="23">
        <f t="shared" si="3"/>
        <v>0</v>
      </c>
      <c r="AR12" s="23">
        <f t="shared" si="4"/>
        <v>0</v>
      </c>
      <c r="AS12" s="22" t="str">
        <f t="shared" si="12"/>
        <v xml:space="preserve"> </v>
      </c>
      <c r="AT12" s="23">
        <f t="shared" si="5"/>
        <v>0</v>
      </c>
      <c r="AU12" s="22" t="str">
        <f t="shared" si="6"/>
        <v xml:space="preserve"> </v>
      </c>
      <c r="AV12" s="50"/>
      <c r="AW12" s="50"/>
      <c r="AX12" s="11"/>
      <c r="AZ12" t="s">
        <v>142</v>
      </c>
      <c r="BA12" s="46">
        <f>MAX(AR4:AR34)</f>
        <v>0</v>
      </c>
      <c r="BC12" s="47" t="s">
        <v>164</v>
      </c>
      <c r="BD12" s="52">
        <f>AR37</f>
        <v>0</v>
      </c>
      <c r="BE12" s="54" t="e">
        <f>AS37*100</f>
        <v>#VALUE!</v>
      </c>
      <c r="BF12" s="15"/>
      <c r="BG12" s="15"/>
      <c r="BH12" s="15"/>
      <c r="BI12" s="292">
        <f>'Window &amp; Door DATA INPUT'!H18</f>
        <v>0</v>
      </c>
      <c r="BJ12" s="293" t="str">
        <f t="shared" si="14"/>
        <v/>
      </c>
      <c r="BK12" s="5"/>
      <c r="BL12" s="5"/>
      <c r="BM12" s="5"/>
    </row>
    <row r="13" spans="2:71" x14ac:dyDescent="0.3">
      <c r="B13" s="53">
        <f>IF('Window &amp; Door DATA INPUT'!B19&gt;1,1,0)</f>
        <v>0</v>
      </c>
      <c r="C13" s="53">
        <f>IF(AND(B13=1,OR(D13=Parameters!$D$17, D13=Parameters!$D$18,D13=Parameters!$D$19,D13=Parameters!$D$20,D13=Parameters!$D$21,D13=Parameters!$D$22, D13=Parameters!$D$23, D13=Parameters!$D$24)),1,0)</f>
        <v>0</v>
      </c>
      <c r="D13" s="55" t="str">
        <f>IF('Window &amp; Door DATA INPUT'!B19="","",'Window &amp; Door DATA INPUT'!B19)</f>
        <v/>
      </c>
      <c r="E13" s="25" t="str">
        <f>IF('Window &amp; Door DATA INPUT'!D19="","",'Window &amp; Door DATA INPUT'!D19)</f>
        <v/>
      </c>
      <c r="F13" s="25" t="str">
        <f>IF(B13=1,'Window &amp; Door DATA INPUT'!H19&amp;RESULTS!$H$5,"")</f>
        <v/>
      </c>
      <c r="G13" s="25" t="str">
        <f>IF(B13=1,VLOOKUP(F13,Parameters!$H$4:$I$20,2,FALSE),"")</f>
        <v/>
      </c>
      <c r="H13" s="25" t="str">
        <f>IF(OR('Window &amp; Door DATA INPUT'!J19=Parameters!$K$4,'Window &amp; Door DATA INPUT'!J19=Parameters!$K$11),"No",IF('Window &amp; Door DATA INPUT'!K19="","",'Window &amp; Door DATA INPUT'!K19))</f>
        <v/>
      </c>
      <c r="I13" s="25" t="str">
        <f>IF('Window &amp; Door DATA INPUT'!J19="","",'Window &amp; Door DATA INPUT'!J19)</f>
        <v/>
      </c>
      <c r="J13" s="71" t="str">
        <f>IF('Window &amp; Door DATA INPUT'!L19=Parameters!$O$5,'Window &amp; Door DATA INPUT'!O19,IF(B13=1,('Window &amp; Door DATA INPUT'!N19*'Window &amp; Door DATA INPUT'!M19)/1000000,""))</f>
        <v/>
      </c>
      <c r="K13" s="72" t="str">
        <f>IF('Window &amp; Door DATA INPUT'!J19="","",VLOOKUP('Window &amp; Door DATA INPUT'!J19,Parameters!$K$4:$L$16,2,FALSE))</f>
        <v/>
      </c>
      <c r="L13" s="26" t="str">
        <f>IF($H13="yes",IF($K13="Y",'Window &amp; Door DATA INPUT'!Q19/1000,IF($K13="N",'Window &amp; Door DATA INPUT'!P19/1000)),"")</f>
        <v/>
      </c>
      <c r="M13" s="26" t="str">
        <f>IF($H13="yes",IF($K13="Y",'Window &amp; Door DATA INPUT'!P19/1000,IF($K13="N",'Window &amp; Door DATA INPUT'!Q19/1000)),"")</f>
        <v/>
      </c>
      <c r="N13" s="71" t="str">
        <f t="shared" si="8"/>
        <v/>
      </c>
      <c r="O13" s="72" t="str">
        <f>IF(AND(B13=1,C13=0,H13="yes"),"A",IF(AND(C13=1,H13="yes",'Window &amp; Door DATA INPUT'!R19="no"),"B",IF(AND(C13=1,H13="yes",'Window &amp; Door DATA INPUT'!R19="yes",'Window &amp; Door DATA INPUT'!S19="yes"),"C",IF(AND(C13=1,H13="yes",'Window &amp; Door DATA INPUT'!R19="yes",'Window &amp; Door DATA INPUT'!S19="no"),"D",""))))</f>
        <v/>
      </c>
      <c r="P13" s="100" t="str">
        <f>IF(AND(C13=1,H13="yes",OR(I13=Parameters!$K$12,I13=Parameters!$K$13,I13=Parameters!$K$14)),"E",IF(AND(C13=1,H13="yes",NOT(OR(I13=Parameters!$K$12,I13=Parameters!$K$13,I13=Parameters!$K$14))),"F",""))</f>
        <v/>
      </c>
      <c r="Q13" s="100" t="str">
        <f>IF(AND(B13=1,H13="yes"),VLOOKUP(I13,Parameters!$K$4:$M$16,3,FALSE),"")</f>
        <v/>
      </c>
      <c r="R13" s="100" t="str">
        <f>IF(AND(OR(O13="A",O13="B",O13="d"),Q13="input"),'Window &amp; Door DATA INPUT'!AA19,IF(AND(O13="C",Q13="input"),'Window &amp; Door DATA INPUT'!W19,Calculations!Q13))</f>
        <v/>
      </c>
      <c r="S13" s="75" t="str">
        <f>IF('Window &amp; Door DATA INPUT'!X19="Yes",'Window &amp; Door DATA INPUT'!Y19/1000,IF(B13=1,"N/A",""))</f>
        <v/>
      </c>
      <c r="T13" s="26" t="str">
        <f>IF(Q13="calc",IF(O13="c",'Window &amp; Door DATA INPUT'!U19/1000,(Parameters!$S$4-'Window &amp; Door DATA INPUT'!Z19+Parameters!$Q$4)/1000),"")</f>
        <v/>
      </c>
      <c r="U13" s="26" t="str">
        <f t="shared" si="0"/>
        <v/>
      </c>
      <c r="V13" s="26" t="str">
        <f t="shared" si="9"/>
        <v/>
      </c>
      <c r="W13" s="80" t="str">
        <f t="shared" si="1"/>
        <v/>
      </c>
      <c r="X13" s="26" t="str">
        <f>IF(OR($H13="no",$B13=0),"",IF($I13=Parameters!$K$15,$L13/($M13/2),$L13/$M13))</f>
        <v/>
      </c>
      <c r="Y13" s="26" t="str">
        <f>IF(OR($H13="no",$B13=0),"",IF($X13&lt;0.5,Parameters!$X$4,IF($X13&lt;1,Parameters!$Y$4,IF($X13&lt;2,Parameters!$Z$4,Parameters!$AA$4))))</f>
        <v/>
      </c>
      <c r="Z13" s="26" t="str">
        <f>IF(OR($H13="no",$B13=0),"",IF($X13&lt;0.5,Parameters!$X$5,IF($X13&lt;1,Parameters!$Y$5,IF($X13&lt;2,Parameters!$Z$5,Parameters!$AA$5))))</f>
        <v/>
      </c>
      <c r="AA13" s="26" t="str">
        <f>IF(OR($H13="no",$B13=0),"",IF($I13=Parameters!$K$15,(2*($M13/2)*SIN(RADIANS(Calculations!$W13/2))),(2*$M13*SIN(RADIANS($W13/2)))))</f>
        <v/>
      </c>
      <c r="AB13" s="26" t="str">
        <f t="shared" si="10"/>
        <v/>
      </c>
      <c r="AC13" s="26" t="str">
        <f>IF(OR($H13="no",$B13=0),"",IF($I13=Parameters!$K$15,$AB13*$N13/2,$AB13*$N13))</f>
        <v/>
      </c>
      <c r="AD13" s="112" t="str">
        <f>IF(OR($H13="no",$B13=0),"",IF($I13=Parameters!$K$15,$AC13*2/Parameters!$AB$4,$AC13/Parameters!$AB$4))</f>
        <v/>
      </c>
      <c r="AE13" s="26" t="str">
        <f>IF(AND(O13="B",Q13="calc"),V13,IF(AND(O13="C",Q13="calc"),'Window &amp; Door DATA INPUT'!T19/1000,""))</f>
        <v/>
      </c>
      <c r="AF13" s="100" t="str">
        <f>IF(AND(O13="B",Q13="input"),'Window &amp; Door DATA INPUT'!AA19,IF(AND(O13="C",Q13="input",P13="F"),'Window &amp; Door DATA INPUT'!V19,IF(AND(O13="C",P13="E"),0,IF(AND(O13="D"),0,IF(AND(B13=1,C13=0),"",(Calculations!Q13))))))</f>
        <v/>
      </c>
      <c r="AG13" s="80" t="str">
        <f t="shared" si="2"/>
        <v/>
      </c>
      <c r="AH13" s="26" t="str">
        <f>IF(OR($H13="no",$C13=0),"",IF($I13=Parameters!$K$15,$L13/($M13/2),$L13/$M13))</f>
        <v/>
      </c>
      <c r="AI13" s="26" t="str">
        <f>IF(OR($H13="no",$C13=0),"",IF($AH13&lt;0.5,Parameters!$X$4,IF($AH13&lt;1,Parameters!$Y$4,IF($AH13&lt;2,Parameters!$Z$4,Parameters!$AA$4))))</f>
        <v/>
      </c>
      <c r="AJ13" s="26" t="str">
        <f>IF(OR($H13="no",$C13=0),"",IF($AH13&lt;0.5,Parameters!$X$5,IF($AH13&lt;1,Parameters!$Y$5,IF($AH13&lt;2,Parameters!$Z$5,Parameters!$AA$5))))</f>
        <v/>
      </c>
      <c r="AK13" s="26" t="str">
        <f>IF(OR($H13="no",$C13=0),"",IF($I13=Parameters!$K$15,(2*($M13/2)*SIN(RADIANS(Calculations!$AG13/2))),(2*$M13*SIN(RADIANS($AG13/2)))))</f>
        <v/>
      </c>
      <c r="AL13" s="26" t="str">
        <f t="shared" si="11"/>
        <v/>
      </c>
      <c r="AM13" s="26" t="str">
        <f>IF(OR($H13="no",$C13=0),"",IF($I13=Parameters!$K$15,$AL13*$N13/2,$AL13*$N13))</f>
        <v/>
      </c>
      <c r="AN13" s="112" t="str">
        <f>IF(OR($H13="no",$C13=0),"",IF($I13=Parameters!$K$15,$AM13*2/Parameters!$AB$4,$AM13/Parameters!$AB$4))</f>
        <v/>
      </c>
      <c r="AP13" s="47" t="str">
        <f>Parameters!D13</f>
        <v>Utility</v>
      </c>
      <c r="AQ13" s="23">
        <f t="shared" si="3"/>
        <v>0</v>
      </c>
      <c r="AR13" s="23">
        <f t="shared" si="4"/>
        <v>0</v>
      </c>
      <c r="AS13" s="22" t="str">
        <f t="shared" si="12"/>
        <v xml:space="preserve"> </v>
      </c>
      <c r="AT13" s="23">
        <f t="shared" si="5"/>
        <v>0</v>
      </c>
      <c r="AU13" s="22" t="str">
        <f t="shared" si="6"/>
        <v xml:space="preserve"> </v>
      </c>
      <c r="AV13" s="50"/>
      <c r="AW13" s="50"/>
      <c r="AX13" s="13"/>
      <c r="AZ13" t="s">
        <v>139</v>
      </c>
      <c r="BA13">
        <f>COUNTIF(AR4:AR34,BA12)</f>
        <v>31</v>
      </c>
      <c r="BC13" s="47" t="s">
        <v>165</v>
      </c>
      <c r="BD13" s="52">
        <f>AT37</f>
        <v>0</v>
      </c>
      <c r="BE13" s="54" t="e">
        <f>AW37*100</f>
        <v>#VALUE!</v>
      </c>
      <c r="BF13" s="15"/>
      <c r="BG13" s="15"/>
      <c r="BH13" s="15"/>
      <c r="BI13" s="292">
        <f>'Window &amp; Door DATA INPUT'!H19</f>
        <v>0</v>
      </c>
      <c r="BJ13" s="293" t="str">
        <f t="shared" si="14"/>
        <v/>
      </c>
      <c r="BK13" s="5"/>
      <c r="BL13" s="5"/>
      <c r="BM13" s="5"/>
    </row>
    <row r="14" spans="2:71" x14ac:dyDescent="0.3">
      <c r="B14" s="53">
        <f>IF('Window &amp; Door DATA INPUT'!B20&gt;1,1,0)</f>
        <v>0</v>
      </c>
      <c r="C14" s="53">
        <f>IF(AND(B14=1,OR(D14=Parameters!$D$17, D14=Parameters!$D$18,D14=Parameters!$D$19,D14=Parameters!$D$20,D14=Parameters!$D$21,D14=Parameters!$D$22, D14=Parameters!$D$23, D14=Parameters!$D$24)),1,0)</f>
        <v>0</v>
      </c>
      <c r="D14" s="55" t="str">
        <f>IF('Window &amp; Door DATA INPUT'!B20="","",'Window &amp; Door DATA INPUT'!B20)</f>
        <v/>
      </c>
      <c r="E14" s="25" t="str">
        <f>IF('Window &amp; Door DATA INPUT'!D20="","",'Window &amp; Door DATA INPUT'!D20)</f>
        <v/>
      </c>
      <c r="F14" s="25" t="str">
        <f>IF(B14=1,'Window &amp; Door DATA INPUT'!H20&amp;RESULTS!$H$5,"")</f>
        <v/>
      </c>
      <c r="G14" s="25" t="str">
        <f>IF(B14=1,VLOOKUP(F14,Parameters!$H$4:$I$20,2,FALSE),"")</f>
        <v/>
      </c>
      <c r="H14" s="25" t="str">
        <f>IF(OR('Window &amp; Door DATA INPUT'!J20=Parameters!$K$4,'Window &amp; Door DATA INPUT'!J20=Parameters!$K$11),"No",IF('Window &amp; Door DATA INPUT'!K20="","",'Window &amp; Door DATA INPUT'!K20))</f>
        <v/>
      </c>
      <c r="I14" s="25" t="str">
        <f>IF('Window &amp; Door DATA INPUT'!J20="","",'Window &amp; Door DATA INPUT'!J20)</f>
        <v/>
      </c>
      <c r="J14" s="71" t="str">
        <f>IF('Window &amp; Door DATA INPUT'!L20=Parameters!$O$5,'Window &amp; Door DATA INPUT'!O20,IF(B14=1,('Window &amp; Door DATA INPUT'!N20*'Window &amp; Door DATA INPUT'!M20)/1000000,""))</f>
        <v/>
      </c>
      <c r="K14" s="72" t="str">
        <f>IF('Window &amp; Door DATA INPUT'!J20="","",VLOOKUP('Window &amp; Door DATA INPUT'!J20,Parameters!$K$4:$L$16,2,FALSE))</f>
        <v/>
      </c>
      <c r="L14" s="26" t="str">
        <f>IF($H14="yes",IF($K14="Y",'Window &amp; Door DATA INPUT'!Q20/1000,IF($K14="N",'Window &amp; Door DATA INPUT'!P20/1000)),"")</f>
        <v/>
      </c>
      <c r="M14" s="26" t="str">
        <f>IF($H14="yes",IF($K14="Y",'Window &amp; Door DATA INPUT'!P20/1000,IF($K14="N",'Window &amp; Door DATA INPUT'!Q20/1000)),"")</f>
        <v/>
      </c>
      <c r="N14" s="71" t="str">
        <f t="shared" si="8"/>
        <v/>
      </c>
      <c r="O14" s="72" t="str">
        <f>IF(AND(B14=1,C14=0,H14="yes"),"A",IF(AND(C14=1,H14="yes",'Window &amp; Door DATA INPUT'!R20="no"),"B",IF(AND(C14=1,H14="yes",'Window &amp; Door DATA INPUT'!R20="yes",'Window &amp; Door DATA INPUT'!S20="yes"),"C",IF(AND(C14=1,H14="yes",'Window &amp; Door DATA INPUT'!R20="yes",'Window &amp; Door DATA INPUT'!S20="no"),"D",""))))</f>
        <v/>
      </c>
      <c r="P14" s="100" t="str">
        <f>IF(AND(C14=1,H14="yes",OR(I14=Parameters!$K$12,I14=Parameters!$K$13,I14=Parameters!$K$14)),"E",IF(AND(C14=1,H14="yes",NOT(OR(I14=Parameters!$K$12,I14=Parameters!$K$13,I14=Parameters!$K$14))),"F",""))</f>
        <v/>
      </c>
      <c r="Q14" s="100" t="str">
        <f>IF(AND(B14=1,H14="yes"),VLOOKUP(I14,Parameters!$K$4:$M$16,3,FALSE),"")</f>
        <v/>
      </c>
      <c r="R14" s="100" t="str">
        <f>IF(AND(OR(O14="A",O14="B",O14="d"),Q14="input"),'Window &amp; Door DATA INPUT'!AA20,IF(AND(O14="C",Q14="input"),'Window &amp; Door DATA INPUT'!W20,Calculations!Q14))</f>
        <v/>
      </c>
      <c r="S14" s="75" t="str">
        <f>IF('Window &amp; Door DATA INPUT'!X20="Yes",'Window &amp; Door DATA INPUT'!Y20/1000,IF(B14=1,"N/A",""))</f>
        <v/>
      </c>
      <c r="T14" s="26" t="str">
        <f>IF(Q14="calc",IF(O14="c",'Window &amp; Door DATA INPUT'!U20/1000,(Parameters!$S$4-'Window &amp; Door DATA INPUT'!Z20+Parameters!$Q$4)/1000),"")</f>
        <v/>
      </c>
      <c r="U14" s="26" t="str">
        <f t="shared" si="0"/>
        <v/>
      </c>
      <c r="V14" s="26" t="str">
        <f t="shared" si="9"/>
        <v/>
      </c>
      <c r="W14" s="80" t="str">
        <f t="shared" si="1"/>
        <v/>
      </c>
      <c r="X14" s="26" t="str">
        <f>IF(OR($H14="no",$B14=0),"",IF($I14=Parameters!$K$15,$L14/($M14/2),$L14/$M14))</f>
        <v/>
      </c>
      <c r="Y14" s="26" t="str">
        <f>IF(OR($H14="no",$B14=0),"",IF($X14&lt;0.5,Parameters!$X$4,IF($X14&lt;1,Parameters!$Y$4,IF($X14&lt;2,Parameters!$Z$4,Parameters!$AA$4))))</f>
        <v/>
      </c>
      <c r="Z14" s="26" t="str">
        <f>IF(OR($H14="no",$B14=0),"",IF($X14&lt;0.5,Parameters!$X$5,IF($X14&lt;1,Parameters!$Y$5,IF($X14&lt;2,Parameters!$Z$5,Parameters!$AA$5))))</f>
        <v/>
      </c>
      <c r="AA14" s="26" t="str">
        <f>IF(OR($H14="no",$B14=0),"",IF($I14=Parameters!$K$15,(2*($M14/2)*SIN(RADIANS(Calculations!$W14/2))),(2*$M14*SIN(RADIANS($W14/2)))))</f>
        <v/>
      </c>
      <c r="AB14" s="26" t="str">
        <f t="shared" si="10"/>
        <v/>
      </c>
      <c r="AC14" s="26" t="str">
        <f>IF(OR($H14="no",$B14=0),"",IF($I14=Parameters!$K$15,$AB14*$N14/2,$AB14*$N14))</f>
        <v/>
      </c>
      <c r="AD14" s="112" t="str">
        <f>IF(OR($H14="no",$B14=0),"",IF($I14=Parameters!$K$15,$AC14*2/Parameters!$AB$4,$AC14/Parameters!$AB$4))</f>
        <v/>
      </c>
      <c r="AE14" s="26" t="str">
        <f>IF(AND(O14="B",Q14="calc"),V14,IF(AND(O14="C",Q14="calc"),'Window &amp; Door DATA INPUT'!T20/1000,""))</f>
        <v/>
      </c>
      <c r="AF14" s="100" t="str">
        <f>IF(AND(O14="B",Q14="input"),'Window &amp; Door DATA INPUT'!AA20,IF(AND(O14="C",Q14="input",P14="F"),'Window &amp; Door DATA INPUT'!V20,IF(AND(O14="C",P14="E"),0,IF(AND(O14="D"),0,IF(AND(B14=1,C14=0),"",(Calculations!Q14))))))</f>
        <v/>
      </c>
      <c r="AG14" s="80" t="str">
        <f t="shared" si="2"/>
        <v/>
      </c>
      <c r="AH14" s="26" t="str">
        <f>IF(OR($H14="no",$C14=0),"",IF($I14=Parameters!$K$15,$L14/($M14/2),$L14/$M14))</f>
        <v/>
      </c>
      <c r="AI14" s="26" t="str">
        <f>IF(OR($H14="no",$C14=0),"",IF($AH14&lt;0.5,Parameters!$X$4,IF($AH14&lt;1,Parameters!$Y$4,IF($AH14&lt;2,Parameters!$Z$4,Parameters!$AA$4))))</f>
        <v/>
      </c>
      <c r="AJ14" s="26" t="str">
        <f>IF(OR($H14="no",$C14=0),"",IF($AH14&lt;0.5,Parameters!$X$5,IF($AH14&lt;1,Parameters!$Y$5,IF($AH14&lt;2,Parameters!$Z$5,Parameters!$AA$5))))</f>
        <v/>
      </c>
      <c r="AK14" s="26" t="str">
        <f>IF(OR($H14="no",$C14=0),"",IF($I14=Parameters!$K$15,(2*($M14/2)*SIN(RADIANS(Calculations!$AG14/2))),(2*$M14*SIN(RADIANS($AG14/2)))))</f>
        <v/>
      </c>
      <c r="AL14" s="26" t="str">
        <f t="shared" si="11"/>
        <v/>
      </c>
      <c r="AM14" s="26" t="str">
        <f>IF(OR($H14="no",$C14=0),"",IF($I14=Parameters!$K$15,$AL14*$N14/2,$AL14*$N14))</f>
        <v/>
      </c>
      <c r="AN14" s="112" t="str">
        <f>IF(OR($H14="no",$C14=0),"",IF($I14=Parameters!$K$15,$AM14*2/Parameters!$AB$4,$AM14/Parameters!$AB$4))</f>
        <v/>
      </c>
      <c r="AP14" s="47" t="str">
        <f>Parameters!D14</f>
        <v>WC</v>
      </c>
      <c r="AQ14" s="23">
        <f t="shared" si="3"/>
        <v>0</v>
      </c>
      <c r="AR14" s="23">
        <f t="shared" si="4"/>
        <v>0</v>
      </c>
      <c r="AS14" s="22" t="str">
        <f t="shared" si="12"/>
        <v xml:space="preserve"> </v>
      </c>
      <c r="AT14" s="23">
        <f t="shared" si="5"/>
        <v>0</v>
      </c>
      <c r="AU14" s="22" t="str">
        <f t="shared" si="6"/>
        <v xml:space="preserve"> </v>
      </c>
      <c r="AV14" s="50"/>
      <c r="AW14" s="50"/>
      <c r="AX14" s="11"/>
      <c r="BF14" s="15"/>
      <c r="BG14" s="15"/>
      <c r="BH14" s="15"/>
      <c r="BI14" s="292">
        <f>'Window &amp; Door DATA INPUT'!H20</f>
        <v>0</v>
      </c>
      <c r="BJ14" s="293" t="str">
        <f t="shared" si="14"/>
        <v/>
      </c>
      <c r="BK14" s="5"/>
      <c r="BL14" s="5"/>
      <c r="BM14" s="5"/>
    </row>
    <row r="15" spans="2:71" x14ac:dyDescent="0.3">
      <c r="B15" s="53">
        <f>IF('Window &amp; Door DATA INPUT'!B21&gt;1,1,0)</f>
        <v>0</v>
      </c>
      <c r="C15" s="53">
        <f>IF(AND(B15=1,OR(D15=Parameters!$D$17, D15=Parameters!$D$18,D15=Parameters!$D$19,D15=Parameters!$D$20,D15=Parameters!$D$21,D15=Parameters!$D$22, D15=Parameters!$D$23, D15=Parameters!$D$24)),1,0)</f>
        <v>0</v>
      </c>
      <c r="D15" s="55" t="str">
        <f>IF('Window &amp; Door DATA INPUT'!B21="","",'Window &amp; Door DATA INPUT'!B21)</f>
        <v/>
      </c>
      <c r="E15" s="25" t="str">
        <f>IF('Window &amp; Door DATA INPUT'!D21="","",'Window &amp; Door DATA INPUT'!D21)</f>
        <v/>
      </c>
      <c r="F15" s="25" t="str">
        <f>IF(B15=1,'Window &amp; Door DATA INPUT'!H21&amp;RESULTS!$H$5,"")</f>
        <v/>
      </c>
      <c r="G15" s="25" t="str">
        <f>IF(B15=1,VLOOKUP(F15,Parameters!$H$4:$I$20,2,FALSE),"")</f>
        <v/>
      </c>
      <c r="H15" s="25" t="str">
        <f>IF(OR('Window &amp; Door DATA INPUT'!J21=Parameters!$K$4,'Window &amp; Door DATA INPUT'!J21=Parameters!$K$11),"No",IF('Window &amp; Door DATA INPUT'!K21="","",'Window &amp; Door DATA INPUT'!K21))</f>
        <v/>
      </c>
      <c r="I15" s="25" t="str">
        <f>IF('Window &amp; Door DATA INPUT'!J21="","",'Window &amp; Door DATA INPUT'!J21)</f>
        <v/>
      </c>
      <c r="J15" s="71" t="str">
        <f>IF('Window &amp; Door DATA INPUT'!L21=Parameters!$O$5,'Window &amp; Door DATA INPUT'!O21,IF(B15=1,('Window &amp; Door DATA INPUT'!N21*'Window &amp; Door DATA INPUT'!M21)/1000000,""))</f>
        <v/>
      </c>
      <c r="K15" s="72" t="str">
        <f>IF('Window &amp; Door DATA INPUT'!J21="","",VLOOKUP('Window &amp; Door DATA INPUT'!J21,Parameters!$K$4:$L$16,2,FALSE))</f>
        <v/>
      </c>
      <c r="L15" s="26" t="str">
        <f>IF($H15="yes",IF($K15="Y",'Window &amp; Door DATA INPUT'!Q21/1000,IF($K15="N",'Window &amp; Door DATA INPUT'!P21/1000)),"")</f>
        <v/>
      </c>
      <c r="M15" s="26" t="str">
        <f>IF($H15="yes",IF($K15="Y",'Window &amp; Door DATA INPUT'!P21/1000,IF($K15="N",'Window &amp; Door DATA INPUT'!Q21/1000)),"")</f>
        <v/>
      </c>
      <c r="N15" s="71" t="str">
        <f t="shared" si="8"/>
        <v/>
      </c>
      <c r="O15" s="72" t="str">
        <f>IF(AND(B15=1,C15=0,H15="yes"),"A",IF(AND(C15=1,H15="yes",'Window &amp; Door DATA INPUT'!R21="no"),"B",IF(AND(C15=1,H15="yes",'Window &amp; Door DATA INPUT'!R21="yes",'Window &amp; Door DATA INPUT'!S21="yes"),"C",IF(AND(C15=1,H15="yes",'Window &amp; Door DATA INPUT'!R21="yes",'Window &amp; Door DATA INPUT'!S21="no"),"D",""))))</f>
        <v/>
      </c>
      <c r="P15" s="100" t="str">
        <f>IF(AND(C15=1,H15="yes",OR(I15=Parameters!$K$12,I15=Parameters!$K$13,I15=Parameters!$K$14)),"E",IF(AND(C15=1,H15="yes",NOT(OR(I15=Parameters!$K$12,I15=Parameters!$K$13,I15=Parameters!$K$14))),"F",""))</f>
        <v/>
      </c>
      <c r="Q15" s="100" t="str">
        <f>IF(AND(B15=1,H15="yes"),VLOOKUP(I15,Parameters!$K$4:$M$16,3,FALSE),"")</f>
        <v/>
      </c>
      <c r="R15" s="100" t="str">
        <f>IF(AND(OR(O15="A",O15="B",O15="d"),Q15="input"),'Window &amp; Door DATA INPUT'!AA21,IF(AND(O15="C",Q15="input"),'Window &amp; Door DATA INPUT'!W21,Calculations!Q15))</f>
        <v/>
      </c>
      <c r="S15" s="75" t="str">
        <f>IF('Window &amp; Door DATA INPUT'!X21="Yes",'Window &amp; Door DATA INPUT'!Y21/1000,IF(B15=1,"N/A",""))</f>
        <v/>
      </c>
      <c r="T15" s="26" t="str">
        <f>IF(Q15="calc",IF(O15="c",'Window &amp; Door DATA INPUT'!U21/1000,(Parameters!$S$4-'Window &amp; Door DATA INPUT'!Z21+Parameters!$Q$4)/1000),"")</f>
        <v/>
      </c>
      <c r="U15" s="26" t="str">
        <f t="shared" si="0"/>
        <v/>
      </c>
      <c r="V15" s="26" t="str">
        <f t="shared" si="9"/>
        <v/>
      </c>
      <c r="W15" s="80" t="str">
        <f t="shared" si="1"/>
        <v/>
      </c>
      <c r="X15" s="26" t="str">
        <f>IF(OR($H15="no",$B15=0),"",IF($I15=Parameters!$K$15,$L15/($M15/2),$L15/$M15))</f>
        <v/>
      </c>
      <c r="Y15" s="26" t="str">
        <f>IF(OR($H15="no",$B15=0),"",IF($X15&lt;0.5,Parameters!$X$4,IF($X15&lt;1,Parameters!$Y$4,IF($X15&lt;2,Parameters!$Z$4,Parameters!$AA$4))))</f>
        <v/>
      </c>
      <c r="Z15" s="26" t="str">
        <f>IF(OR($H15="no",$B15=0),"",IF($X15&lt;0.5,Parameters!$X$5,IF($X15&lt;1,Parameters!$Y$5,IF($X15&lt;2,Parameters!$Z$5,Parameters!$AA$5))))</f>
        <v/>
      </c>
      <c r="AA15" s="26" t="str">
        <f>IF(OR($H15="no",$B15=0),"",IF($I15=Parameters!$K$15,(2*($M15/2)*SIN(RADIANS(Calculations!$W15/2))),(2*$M15*SIN(RADIANS($W15/2)))))</f>
        <v/>
      </c>
      <c r="AB15" s="26" t="str">
        <f t="shared" si="10"/>
        <v/>
      </c>
      <c r="AC15" s="26" t="str">
        <f>IF(OR($H15="no",$B15=0),"",IF($I15=Parameters!$K$15,$AB15*$N15/2,$AB15*$N15))</f>
        <v/>
      </c>
      <c r="AD15" s="112" t="str">
        <f>IF(OR($H15="no",$B15=0),"",IF($I15=Parameters!$K$15,$AC15*2/Parameters!$AB$4,$AC15/Parameters!$AB$4))</f>
        <v/>
      </c>
      <c r="AE15" s="26" t="str">
        <f>IF(AND(O15="B",Q15="calc"),V15,IF(AND(O15="C",Q15="calc"),'Window &amp; Door DATA INPUT'!T21/1000,""))</f>
        <v/>
      </c>
      <c r="AF15" s="100" t="str">
        <f>IF(AND(O15="B",Q15="input"),'Window &amp; Door DATA INPUT'!AA21,IF(AND(O15="C",Q15="input",P15="F"),'Window &amp; Door DATA INPUT'!V21,IF(AND(O15="C",P15="E"),0,IF(AND(O15="D"),0,IF(AND(B15=1,C15=0),"",(Calculations!Q15))))))</f>
        <v/>
      </c>
      <c r="AG15" s="80" t="str">
        <f t="shared" si="2"/>
        <v/>
      </c>
      <c r="AH15" s="26" t="str">
        <f>IF(OR($H15="no",$C15=0),"",IF($I15=Parameters!$K$15,$L15/($M15/2),$L15/$M15))</f>
        <v/>
      </c>
      <c r="AI15" s="26" t="str">
        <f>IF(OR($H15="no",$C15=0),"",IF($AH15&lt;0.5,Parameters!$X$4,IF($AH15&lt;1,Parameters!$Y$4,IF($AH15&lt;2,Parameters!$Z$4,Parameters!$AA$4))))</f>
        <v/>
      </c>
      <c r="AJ15" s="26" t="str">
        <f>IF(OR($H15="no",$C15=0),"",IF($AH15&lt;0.5,Parameters!$X$5,IF($AH15&lt;1,Parameters!$Y$5,IF($AH15&lt;2,Parameters!$Z$5,Parameters!$AA$5))))</f>
        <v/>
      </c>
      <c r="AK15" s="26" t="str">
        <f>IF(OR($H15="no",$C15=0),"",IF($I15=Parameters!$K$15,(2*($M15/2)*SIN(RADIANS(Calculations!$AG15/2))),(2*$M15*SIN(RADIANS($AG15/2)))))</f>
        <v/>
      </c>
      <c r="AL15" s="26" t="str">
        <f t="shared" si="11"/>
        <v/>
      </c>
      <c r="AM15" s="26" t="str">
        <f>IF(OR($H15="no",$C15=0),"",IF($I15=Parameters!$K$15,$AL15*$N15/2,$AL15*$N15))</f>
        <v/>
      </c>
      <c r="AN15" s="112" t="str">
        <f>IF(OR($H15="no",$C15=0),"",IF($I15=Parameters!$K$15,$AM15*2/Parameters!$AB$4,$AM15/Parameters!$AB$4))</f>
        <v/>
      </c>
      <c r="AP15" s="47" t="str">
        <f>Parameters!D15</f>
        <v>Landing</v>
      </c>
      <c r="AQ15" s="23">
        <f t="shared" si="3"/>
        <v>0</v>
      </c>
      <c r="AR15" s="23">
        <f t="shared" si="4"/>
        <v>0</v>
      </c>
      <c r="AS15" s="22" t="str">
        <f t="shared" si="12"/>
        <v xml:space="preserve"> </v>
      </c>
      <c r="AT15" s="23">
        <f t="shared" si="5"/>
        <v>0</v>
      </c>
      <c r="AU15" s="22" t="str">
        <f t="shared" si="6"/>
        <v xml:space="preserve"> </v>
      </c>
      <c r="AV15" s="50"/>
      <c r="AW15" s="50"/>
      <c r="AX15" s="11"/>
      <c r="BC15" s="1" t="s">
        <v>146</v>
      </c>
      <c r="BF15" s="15"/>
      <c r="BG15" s="15"/>
      <c r="BH15" s="15"/>
      <c r="BI15" s="292">
        <f>'Window &amp; Door DATA INPUT'!H21</f>
        <v>0</v>
      </c>
      <c r="BJ15" s="293" t="str">
        <f t="shared" si="14"/>
        <v/>
      </c>
      <c r="BK15" s="5"/>
      <c r="BL15" s="5"/>
      <c r="BM15" s="5"/>
    </row>
    <row r="16" spans="2:71" ht="16.2" x14ac:dyDescent="0.3">
      <c r="B16" s="53">
        <f>IF('Window &amp; Door DATA INPUT'!B22&gt;1,1,0)</f>
        <v>0</v>
      </c>
      <c r="C16" s="53">
        <f>IF(AND(B16=1,OR(D16=Parameters!$D$17, D16=Parameters!$D$18,D16=Parameters!$D$19,D16=Parameters!$D$20,D16=Parameters!$D$21,D16=Parameters!$D$22, D16=Parameters!$D$23, D16=Parameters!$D$24)),1,0)</f>
        <v>0</v>
      </c>
      <c r="D16" s="55" t="str">
        <f>IF('Window &amp; Door DATA INPUT'!B22="","",'Window &amp; Door DATA INPUT'!B22)</f>
        <v/>
      </c>
      <c r="E16" s="25" t="str">
        <f>IF('Window &amp; Door DATA INPUT'!D22="","",'Window &amp; Door DATA INPUT'!D22)</f>
        <v/>
      </c>
      <c r="F16" s="25" t="str">
        <f>IF(B16=1,'Window &amp; Door DATA INPUT'!H22&amp;RESULTS!$H$5,"")</f>
        <v/>
      </c>
      <c r="G16" s="25" t="str">
        <f>IF(B16=1,VLOOKUP(F16,Parameters!$H$4:$I$20,2,FALSE),"")</f>
        <v/>
      </c>
      <c r="H16" s="25" t="str">
        <f>IF(OR('Window &amp; Door DATA INPUT'!J22=Parameters!$K$4,'Window &amp; Door DATA INPUT'!J22=Parameters!$K$11),"No",IF('Window &amp; Door DATA INPUT'!K22="","",'Window &amp; Door DATA INPUT'!K22))</f>
        <v/>
      </c>
      <c r="I16" s="25" t="str">
        <f>IF('Window &amp; Door DATA INPUT'!J22="","",'Window &amp; Door DATA INPUT'!J22)</f>
        <v/>
      </c>
      <c r="J16" s="71" t="str">
        <f>IF('Window &amp; Door DATA INPUT'!L22=Parameters!$O$5,'Window &amp; Door DATA INPUT'!O22,IF(B16=1,('Window &amp; Door DATA INPUT'!N22*'Window &amp; Door DATA INPUT'!M22)/1000000,""))</f>
        <v/>
      </c>
      <c r="K16" s="72" t="str">
        <f>IF('Window &amp; Door DATA INPUT'!J22="","",VLOOKUP('Window &amp; Door DATA INPUT'!J22,Parameters!$K$4:$L$16,2,FALSE))</f>
        <v/>
      </c>
      <c r="L16" s="26" t="str">
        <f>IF($H16="yes",IF($K16="Y",'Window &amp; Door DATA INPUT'!Q22/1000,IF($K16="N",'Window &amp; Door DATA INPUT'!P22/1000)),"")</f>
        <v/>
      </c>
      <c r="M16" s="26" t="str">
        <f>IF($H16="yes",IF($K16="Y",'Window &amp; Door DATA INPUT'!P22/1000,IF($K16="N",'Window &amp; Door DATA INPUT'!Q22/1000)),"")</f>
        <v/>
      </c>
      <c r="N16" s="71" t="str">
        <f t="shared" si="8"/>
        <v/>
      </c>
      <c r="O16" s="72" t="str">
        <f>IF(AND(B16=1,C16=0,H16="yes"),"A",IF(AND(C16=1,H16="yes",'Window &amp; Door DATA INPUT'!R22="no"),"B",IF(AND(C16=1,H16="yes",'Window &amp; Door DATA INPUT'!R22="yes",'Window &amp; Door DATA INPUT'!S22="yes"),"C",IF(AND(C16=1,H16="yes",'Window &amp; Door DATA INPUT'!R22="yes",'Window &amp; Door DATA INPUT'!S22="no"),"D",""))))</f>
        <v/>
      </c>
      <c r="P16" s="100" t="str">
        <f>IF(AND(C16=1,H16="yes",OR(I16=Parameters!$K$12,I16=Parameters!$K$13,I16=Parameters!$K$14)),"E",IF(AND(C16=1,H16="yes",NOT(OR(I16=Parameters!$K$12,I16=Parameters!$K$13,I16=Parameters!$K$14))),"F",""))</f>
        <v/>
      </c>
      <c r="Q16" s="100" t="str">
        <f>IF(AND(B16=1,H16="yes"),VLOOKUP(I16,Parameters!$K$4:$M$16,3,FALSE),"")</f>
        <v/>
      </c>
      <c r="R16" s="100" t="str">
        <f>IF(AND(OR(O16="A",O16="B",O16="d"),Q16="input"),'Window &amp; Door DATA INPUT'!AA22,IF(AND(O16="C",Q16="input"),'Window &amp; Door DATA INPUT'!W22,Calculations!Q16))</f>
        <v/>
      </c>
      <c r="S16" s="75" t="str">
        <f>IF('Window &amp; Door DATA INPUT'!X22="Yes",'Window &amp; Door DATA INPUT'!Y22/1000,IF(B16=1,"N/A",""))</f>
        <v/>
      </c>
      <c r="T16" s="26" t="str">
        <f>IF(Q16="calc",IF(O16="c",'Window &amp; Door DATA INPUT'!U22/1000,(Parameters!$S$4-'Window &amp; Door DATA INPUT'!Z22+Parameters!$Q$4)/1000),"")</f>
        <v/>
      </c>
      <c r="U16" s="26" t="str">
        <f t="shared" si="0"/>
        <v/>
      </c>
      <c r="V16" s="26" t="str">
        <f t="shared" si="9"/>
        <v/>
      </c>
      <c r="W16" s="80" t="str">
        <f t="shared" si="1"/>
        <v/>
      </c>
      <c r="X16" s="26" t="str">
        <f>IF(OR($H16="no",$B16=0),"",IF($I16=Parameters!$K$15,$L16/($M16/2),$L16/$M16))</f>
        <v/>
      </c>
      <c r="Y16" s="26" t="str">
        <f>IF(OR($H16="no",$B16=0),"",IF($X16&lt;0.5,Parameters!$X$4,IF($X16&lt;1,Parameters!$Y$4,IF($X16&lt;2,Parameters!$Z$4,Parameters!$AA$4))))</f>
        <v/>
      </c>
      <c r="Z16" s="26" t="str">
        <f>IF(OR($H16="no",$B16=0),"",IF($X16&lt;0.5,Parameters!$X$5,IF($X16&lt;1,Parameters!$Y$5,IF($X16&lt;2,Parameters!$Z$5,Parameters!$AA$5))))</f>
        <v/>
      </c>
      <c r="AA16" s="26" t="str">
        <f>IF(OR($H16="no",$B16=0),"",IF($I16=Parameters!$K$15,(2*($M16/2)*SIN(RADIANS(Calculations!$W16/2))),(2*$M16*SIN(RADIANS($W16/2)))))</f>
        <v/>
      </c>
      <c r="AB16" s="26" t="str">
        <f t="shared" si="10"/>
        <v/>
      </c>
      <c r="AC16" s="26" t="str">
        <f>IF(OR($H16="no",$B16=0),"",IF($I16=Parameters!$K$15,$AB16*$N16/2,$AB16*$N16))</f>
        <v/>
      </c>
      <c r="AD16" s="112" t="str">
        <f>IF(OR($H16="no",$B16=0),"",IF($I16=Parameters!$K$15,$AC16*2/Parameters!$AB$4,$AC16/Parameters!$AB$4))</f>
        <v/>
      </c>
      <c r="AE16" s="26" t="str">
        <f>IF(AND(O16="B",Q16="calc"),V16,IF(AND(O16="C",Q16="calc"),'Window &amp; Door DATA INPUT'!T22/1000,""))</f>
        <v/>
      </c>
      <c r="AF16" s="100" t="str">
        <f>IF(AND(O16="B",Q16="input"),'Window &amp; Door DATA INPUT'!AA22,IF(AND(O16="C",Q16="input",P16="F"),'Window &amp; Door DATA INPUT'!V22,IF(AND(O16="C",P16="E"),0,IF(AND(O16="D"),0,IF(AND(B16=1,C16=0),"",(Calculations!Q16))))))</f>
        <v/>
      </c>
      <c r="AG16" s="80" t="str">
        <f t="shared" si="2"/>
        <v/>
      </c>
      <c r="AH16" s="26" t="str">
        <f>IF(OR($H16="no",$C16=0),"",IF($I16=Parameters!$K$15,$L16/($M16/2),$L16/$M16))</f>
        <v/>
      </c>
      <c r="AI16" s="26" t="str">
        <f>IF(OR($H16="no",$C16=0),"",IF($AH16&lt;0.5,Parameters!$X$4,IF($AH16&lt;1,Parameters!$Y$4,IF($AH16&lt;2,Parameters!$Z$4,Parameters!$AA$4))))</f>
        <v/>
      </c>
      <c r="AJ16" s="26" t="str">
        <f>IF(OR($H16="no",$C16=0),"",IF($AH16&lt;0.5,Parameters!$X$5,IF($AH16&lt;1,Parameters!$Y$5,IF($AH16&lt;2,Parameters!$Z$5,Parameters!$AA$5))))</f>
        <v/>
      </c>
      <c r="AK16" s="26" t="str">
        <f>IF(OR($H16="no",$C16=0),"",IF($I16=Parameters!$K$15,(2*($M16/2)*SIN(RADIANS(Calculations!$AG16/2))),(2*$M16*SIN(RADIANS($AG16/2)))))</f>
        <v/>
      </c>
      <c r="AL16" s="26" t="str">
        <f t="shared" si="11"/>
        <v/>
      </c>
      <c r="AM16" s="26" t="str">
        <f>IF(OR($H16="no",$C16=0),"",IF($I16=Parameters!$K$15,$AL16*$N16/2,$AL16*$N16))</f>
        <v/>
      </c>
      <c r="AN16" s="112" t="str">
        <f>IF(OR($H16="no",$C16=0),"",IF($I16=Parameters!$K$15,$AM16*2/Parameters!$AB$4,$AM16/Parameters!$AB$4))</f>
        <v/>
      </c>
      <c r="AP16" s="47" t="str">
        <f>Parameters!D16</f>
        <v>Study</v>
      </c>
      <c r="AQ16" s="23">
        <f t="shared" si="3"/>
        <v>0</v>
      </c>
      <c r="AR16" s="23">
        <f t="shared" si="4"/>
        <v>0</v>
      </c>
      <c r="AS16" s="22" t="str">
        <f t="shared" si="12"/>
        <v xml:space="preserve"> </v>
      </c>
      <c r="AT16" s="23">
        <f t="shared" si="5"/>
        <v>0</v>
      </c>
      <c r="AU16" s="22" t="str">
        <f t="shared" si="6"/>
        <v xml:space="preserve"> </v>
      </c>
      <c r="AV16" s="50"/>
      <c r="AW16" s="50"/>
      <c r="AX16" s="11"/>
      <c r="BC16" s="48" t="e">
        <f>INDEX(AP4:AU34,MATCH(MAX(AU4:AU34),AS4:AS34,0),1)</f>
        <v>#N/A</v>
      </c>
      <c r="BD16" s="53" t="s">
        <v>162</v>
      </c>
      <c r="BE16" s="53" t="s">
        <v>160</v>
      </c>
      <c r="BF16" s="15"/>
      <c r="BG16" s="15"/>
      <c r="BH16" s="15"/>
      <c r="BI16" s="292">
        <f>'Window &amp; Door DATA INPUT'!H22</f>
        <v>0</v>
      </c>
      <c r="BJ16" s="293" t="str">
        <f t="shared" si="14"/>
        <v/>
      </c>
      <c r="BK16" s="5"/>
      <c r="BL16" s="5"/>
      <c r="BM16" s="5"/>
    </row>
    <row r="17" spans="2:65" x14ac:dyDescent="0.3">
      <c r="B17" s="53">
        <f>IF('Window &amp; Door DATA INPUT'!B23&gt;1,1,0)</f>
        <v>0</v>
      </c>
      <c r="C17" s="53">
        <f>IF(AND(B17=1,OR(D17=Parameters!$D$17, D17=Parameters!$D$18,D17=Parameters!$D$19,D17=Parameters!$D$20,D17=Parameters!$D$21,D17=Parameters!$D$22, D17=Parameters!$D$23, D17=Parameters!$D$24)),1,0)</f>
        <v>0</v>
      </c>
      <c r="D17" s="55" t="str">
        <f>IF('Window &amp; Door DATA INPUT'!B23="","",'Window &amp; Door DATA INPUT'!B23)</f>
        <v/>
      </c>
      <c r="E17" s="25" t="str">
        <f>IF('Window &amp; Door DATA INPUT'!D23="","",'Window &amp; Door DATA INPUT'!D23)</f>
        <v/>
      </c>
      <c r="F17" s="25" t="str">
        <f>IF(B17=1,'Window &amp; Door DATA INPUT'!H23&amp;RESULTS!$H$5,"")</f>
        <v/>
      </c>
      <c r="G17" s="25" t="str">
        <f>IF(B17=1,VLOOKUP(F17,Parameters!$H$4:$I$20,2,FALSE),"")</f>
        <v/>
      </c>
      <c r="H17" s="25" t="str">
        <f>IF(OR('Window &amp; Door DATA INPUT'!J23=Parameters!$K$4,'Window &amp; Door DATA INPUT'!J23=Parameters!$K$11),"No",IF('Window &amp; Door DATA INPUT'!K23="","",'Window &amp; Door DATA INPUT'!K23))</f>
        <v/>
      </c>
      <c r="I17" s="25" t="str">
        <f>IF('Window &amp; Door DATA INPUT'!J23="","",'Window &amp; Door DATA INPUT'!J23)</f>
        <v/>
      </c>
      <c r="J17" s="71" t="str">
        <f>IF('Window &amp; Door DATA INPUT'!L23=Parameters!$O$5,'Window &amp; Door DATA INPUT'!O23,IF(B17=1,('Window &amp; Door DATA INPUT'!N23*'Window &amp; Door DATA INPUT'!M23)/1000000,""))</f>
        <v/>
      </c>
      <c r="K17" s="72" t="str">
        <f>IF('Window &amp; Door DATA INPUT'!J23="","",VLOOKUP('Window &amp; Door DATA INPUT'!J23,Parameters!$K$4:$L$16,2,FALSE))</f>
        <v/>
      </c>
      <c r="L17" s="26" t="str">
        <f>IF($H17="yes",IF($K17="Y",'Window &amp; Door DATA INPUT'!Q23/1000,IF($K17="N",'Window &amp; Door DATA INPUT'!P23/1000)),"")</f>
        <v/>
      </c>
      <c r="M17" s="26" t="str">
        <f>IF($H17="yes",IF($K17="Y",'Window &amp; Door DATA INPUT'!P23/1000,IF($K17="N",'Window &amp; Door DATA INPUT'!Q23/1000)),"")</f>
        <v/>
      </c>
      <c r="N17" s="71" t="str">
        <f t="shared" si="8"/>
        <v/>
      </c>
      <c r="O17" s="72" t="str">
        <f>IF(AND(B17=1,C17=0,H17="yes"),"A",IF(AND(C17=1,H17="yes",'Window &amp; Door DATA INPUT'!R23="no"),"B",IF(AND(C17=1,H17="yes",'Window &amp; Door DATA INPUT'!R23="yes",'Window &amp; Door DATA INPUT'!S23="yes"),"C",IF(AND(C17=1,H17="yes",'Window &amp; Door DATA INPUT'!R23="yes",'Window &amp; Door DATA INPUT'!S23="no"),"D",""))))</f>
        <v/>
      </c>
      <c r="P17" s="100" t="str">
        <f>IF(AND(C17=1,H17="yes",OR(I17=Parameters!$K$12,I17=Parameters!$K$13,I17=Parameters!$K$14)),"E",IF(AND(C17=1,H17="yes",NOT(OR(I17=Parameters!$K$12,I17=Parameters!$K$13,I17=Parameters!$K$14))),"F",""))</f>
        <v/>
      </c>
      <c r="Q17" s="100" t="str">
        <f>IF(AND(B17=1,H17="yes"),VLOOKUP(I17,Parameters!$K$4:$M$16,3,FALSE),"")</f>
        <v/>
      </c>
      <c r="R17" s="100" t="str">
        <f>IF(AND(OR(O17="A",O17="B",O17="d"),Q17="input"),'Window &amp; Door DATA INPUT'!AA23,IF(AND(O17="C",Q17="input"),'Window &amp; Door DATA INPUT'!W23,Calculations!Q17))</f>
        <v/>
      </c>
      <c r="S17" s="75" t="str">
        <f>IF('Window &amp; Door DATA INPUT'!X23="Yes",'Window &amp; Door DATA INPUT'!Y23/1000,IF(B17=1,"N/A",""))</f>
        <v/>
      </c>
      <c r="T17" s="26" t="str">
        <f>IF(Q17="calc",IF(O17="c",'Window &amp; Door DATA INPUT'!U23/1000,(Parameters!$S$4-'Window &amp; Door DATA INPUT'!Z23+Parameters!$Q$4)/1000),"")</f>
        <v/>
      </c>
      <c r="U17" s="26" t="str">
        <f t="shared" si="0"/>
        <v/>
      </c>
      <c r="V17" s="26" t="str">
        <f t="shared" si="9"/>
        <v/>
      </c>
      <c r="W17" s="80" t="str">
        <f t="shared" si="1"/>
        <v/>
      </c>
      <c r="X17" s="26" t="str">
        <f>IF(OR($H17="no",$B17=0),"",IF($I17=Parameters!$K$15,$L17/($M17/2),$L17/$M17))</f>
        <v/>
      </c>
      <c r="Y17" s="26" t="str">
        <f>IF(OR($H17="no",$B17=0),"",IF($X17&lt;0.5,Parameters!$X$4,IF($X17&lt;1,Parameters!$Y$4,IF($X17&lt;2,Parameters!$Z$4,Parameters!$AA$4))))</f>
        <v/>
      </c>
      <c r="Z17" s="26" t="str">
        <f>IF(OR($H17="no",$B17=0),"",IF($X17&lt;0.5,Parameters!$X$5,IF($X17&lt;1,Parameters!$Y$5,IF($X17&lt;2,Parameters!$Z$5,Parameters!$AA$5))))</f>
        <v/>
      </c>
      <c r="AA17" s="26" t="str">
        <f>IF(OR($H17="no",$B17=0),"",IF($I17=Parameters!$K$15,(2*($M17/2)*SIN(RADIANS(Calculations!$W17/2))),(2*$M17*SIN(RADIANS($W17/2)))))</f>
        <v/>
      </c>
      <c r="AB17" s="26" t="str">
        <f t="shared" si="10"/>
        <v/>
      </c>
      <c r="AC17" s="26" t="str">
        <f>IF(OR($H17="no",$B17=0),"",IF($I17=Parameters!$K$15,$AB17*$N17/2,$AB17*$N17))</f>
        <v/>
      </c>
      <c r="AD17" s="112" t="str">
        <f>IF(OR($H17="no",$B17=0),"",IF($I17=Parameters!$K$15,$AC17*2/Parameters!$AB$4,$AC17/Parameters!$AB$4))</f>
        <v/>
      </c>
      <c r="AE17" s="26" t="str">
        <f>IF(AND(O17="B",Q17="calc"),V17,IF(AND(O17="C",Q17="calc"),'Window &amp; Door DATA INPUT'!T23/1000,""))</f>
        <v/>
      </c>
      <c r="AF17" s="100" t="str">
        <f>IF(AND(O17="B",Q17="input"),'Window &amp; Door DATA INPUT'!AA23,IF(AND(O17="C",Q17="input",P17="F"),'Window &amp; Door DATA INPUT'!V23,IF(AND(O17="C",P17="E"),0,IF(AND(O17="D"),0,IF(AND(B17=1,C17=0),"",(Calculations!Q17))))))</f>
        <v/>
      </c>
      <c r="AG17" s="80" t="str">
        <f t="shared" si="2"/>
        <v/>
      </c>
      <c r="AH17" s="26" t="str">
        <f>IF(OR($H17="no",$C17=0),"",IF($I17=Parameters!$K$15,$L17/($M17/2),$L17/$M17))</f>
        <v/>
      </c>
      <c r="AI17" s="26" t="str">
        <f>IF(OR($H17="no",$C17=0),"",IF($AH17&lt;0.5,Parameters!$X$4,IF($AH17&lt;1,Parameters!$Y$4,IF($AH17&lt;2,Parameters!$Z$4,Parameters!$AA$4))))</f>
        <v/>
      </c>
      <c r="AJ17" s="26" t="str">
        <f>IF(OR($H17="no",$C17=0),"",IF($AH17&lt;0.5,Parameters!$X$5,IF($AH17&lt;1,Parameters!$Y$5,IF($AH17&lt;2,Parameters!$Z$5,Parameters!$AA$5))))</f>
        <v/>
      </c>
      <c r="AK17" s="26" t="str">
        <f>IF(OR($H17="no",$C17=0),"",IF($I17=Parameters!$K$15,(2*($M17/2)*SIN(RADIANS(Calculations!$AG17/2))),(2*$M17*SIN(RADIANS($AG17/2)))))</f>
        <v/>
      </c>
      <c r="AL17" s="26" t="str">
        <f t="shared" si="11"/>
        <v/>
      </c>
      <c r="AM17" s="26" t="str">
        <f>IF(OR($H17="no",$C17=0),"",IF($I17=Parameters!$K$15,$AL17*$N17/2,$AL17*$N17))</f>
        <v/>
      </c>
      <c r="AN17" s="112" t="str">
        <f>IF(OR($H17="no",$C17=0),"",IF($I17=Parameters!$K$15,$AM17*2/Parameters!$AB$4,$AM17/Parameters!$AB$4))</f>
        <v/>
      </c>
      <c r="AP17" s="47" t="str">
        <f>Parameters!D17</f>
        <v>Bedroom 1</v>
      </c>
      <c r="AQ17" s="23">
        <f t="shared" si="3"/>
        <v>0</v>
      </c>
      <c r="AR17" s="23">
        <f t="shared" si="4"/>
        <v>0</v>
      </c>
      <c r="AS17" s="22" t="str">
        <f t="shared" si="12"/>
        <v xml:space="preserve"> </v>
      </c>
      <c r="AT17" s="23">
        <f t="shared" si="5"/>
        <v>0</v>
      </c>
      <c r="AU17" s="22" t="str">
        <f t="shared" si="6"/>
        <v xml:space="preserve"> </v>
      </c>
      <c r="AV17" s="23">
        <f>SUMIFS($AN$4:$AN$143,$D$4:$D$143,AP17)</f>
        <v>0</v>
      </c>
      <c r="AW17" s="22" t="str">
        <f>IF(AQ17&gt;0,AV17/AQ17," ")</f>
        <v xml:space="preserve"> </v>
      </c>
      <c r="AX17" s="53">
        <f>IF(AQ17&gt;0,1,0)</f>
        <v>0</v>
      </c>
      <c r="BC17" s="6" t="s">
        <v>161</v>
      </c>
      <c r="BD17" s="52" t="e">
        <f>VLOOKUP($BC$16,$AP$4:$AR$34,3,FALSE)</f>
        <v>#N/A</v>
      </c>
      <c r="BE17" s="54" t="e">
        <f>VLOOKUP($BC$16,$AP$4:$AS$34,4,FALSE)*100</f>
        <v>#N/A</v>
      </c>
      <c r="BF17" s="15"/>
      <c r="BG17" s="15"/>
      <c r="BH17" s="15"/>
      <c r="BI17" s="292">
        <f>'Window &amp; Door DATA INPUT'!H23</f>
        <v>0</v>
      </c>
      <c r="BJ17" s="293" t="str">
        <f t="shared" si="14"/>
        <v/>
      </c>
      <c r="BK17" s="5"/>
      <c r="BL17" s="5"/>
      <c r="BM17" s="5"/>
    </row>
    <row r="18" spans="2:65" x14ac:dyDescent="0.3">
      <c r="B18" s="53">
        <f>IF('Window &amp; Door DATA INPUT'!B24&gt;1,1,0)</f>
        <v>0</v>
      </c>
      <c r="C18" s="53">
        <f>IF(AND(B18=1,OR(D18=Parameters!$D$17, D18=Parameters!$D$18,D18=Parameters!$D$19,D18=Parameters!$D$20,D18=Parameters!$D$21,D18=Parameters!$D$22, D18=Parameters!$D$23, D18=Parameters!$D$24)),1,0)</f>
        <v>0</v>
      </c>
      <c r="D18" s="55" t="str">
        <f>IF('Window &amp; Door DATA INPUT'!B24="","",'Window &amp; Door DATA INPUT'!B24)</f>
        <v/>
      </c>
      <c r="E18" s="25" t="str">
        <f>IF('Window &amp; Door DATA INPUT'!D24="","",'Window &amp; Door DATA INPUT'!D24)</f>
        <v/>
      </c>
      <c r="F18" s="25" t="str">
        <f>IF(B18=1,'Window &amp; Door DATA INPUT'!H24&amp;RESULTS!$H$5,"")</f>
        <v/>
      </c>
      <c r="G18" s="25" t="str">
        <f>IF(B18=1,VLOOKUP(F18,Parameters!$H$4:$I$20,2,FALSE),"")</f>
        <v/>
      </c>
      <c r="H18" s="25" t="str">
        <f>IF(OR('Window &amp; Door DATA INPUT'!J24=Parameters!$K$4,'Window &amp; Door DATA INPUT'!J24=Parameters!$K$11),"No",IF('Window &amp; Door DATA INPUT'!K24="","",'Window &amp; Door DATA INPUT'!K24))</f>
        <v/>
      </c>
      <c r="I18" s="25" t="str">
        <f>IF('Window &amp; Door DATA INPUT'!J24="","",'Window &amp; Door DATA INPUT'!J24)</f>
        <v/>
      </c>
      <c r="J18" s="71" t="str">
        <f>IF('Window &amp; Door DATA INPUT'!L24=Parameters!$O$5,'Window &amp; Door DATA INPUT'!O24,IF(B18=1,('Window &amp; Door DATA INPUT'!N24*'Window &amp; Door DATA INPUT'!M24)/1000000,""))</f>
        <v/>
      </c>
      <c r="K18" s="72" t="str">
        <f>IF('Window &amp; Door DATA INPUT'!J24="","",VLOOKUP('Window &amp; Door DATA INPUT'!J24,Parameters!$K$4:$L$16,2,FALSE))</f>
        <v/>
      </c>
      <c r="L18" s="26" t="str">
        <f>IF($H18="yes",IF($K18="Y",'Window &amp; Door DATA INPUT'!Q24/1000,IF($K18="N",'Window &amp; Door DATA INPUT'!P24/1000)),"")</f>
        <v/>
      </c>
      <c r="M18" s="26" t="str">
        <f>IF($H18="yes",IF($K18="Y",'Window &amp; Door DATA INPUT'!P24/1000,IF($K18="N",'Window &amp; Door DATA INPUT'!Q24/1000)),"")</f>
        <v/>
      </c>
      <c r="N18" s="71" t="str">
        <f t="shared" si="8"/>
        <v/>
      </c>
      <c r="O18" s="72" t="str">
        <f>IF(AND(B18=1,C18=0,H18="yes"),"A",IF(AND(C18=1,H18="yes",'Window &amp; Door DATA INPUT'!R24="no"),"B",IF(AND(C18=1,H18="yes",'Window &amp; Door DATA INPUT'!R24="yes",'Window &amp; Door DATA INPUT'!S24="yes"),"C",IF(AND(C18=1,H18="yes",'Window &amp; Door DATA INPUT'!R24="yes",'Window &amp; Door DATA INPUT'!S24="no"),"D",""))))</f>
        <v/>
      </c>
      <c r="P18" s="100" t="str">
        <f>IF(AND(C18=1,H18="yes",OR(I18=Parameters!$K$12,I18=Parameters!$K$13,I18=Parameters!$K$14)),"E",IF(AND(C18=1,H18="yes",NOT(OR(I18=Parameters!$K$12,I18=Parameters!$K$13,I18=Parameters!$K$14))),"F",""))</f>
        <v/>
      </c>
      <c r="Q18" s="100" t="str">
        <f>IF(AND(B18=1,H18="yes"),VLOOKUP(I18,Parameters!$K$4:$M$16,3,FALSE),"")</f>
        <v/>
      </c>
      <c r="R18" s="100" t="str">
        <f>IF(AND(OR(O18="A",O18="B",O18="d"),Q18="input"),'Window &amp; Door DATA INPUT'!AA24,IF(AND(O18="C",Q18="input"),'Window &amp; Door DATA INPUT'!W24,Calculations!Q18))</f>
        <v/>
      </c>
      <c r="S18" s="75" t="str">
        <f>IF('Window &amp; Door DATA INPUT'!X24="Yes",'Window &amp; Door DATA INPUT'!Y24/1000,IF(B18=1,"N/A",""))</f>
        <v/>
      </c>
      <c r="T18" s="26" t="str">
        <f>IF(Q18="calc",IF(O18="c",'Window &amp; Door DATA INPUT'!U24/1000,(Parameters!$S$4-'Window &amp; Door DATA INPUT'!Z24+Parameters!$Q$4)/1000),"")</f>
        <v/>
      </c>
      <c r="U18" s="26" t="str">
        <f t="shared" si="0"/>
        <v/>
      </c>
      <c r="V18" s="26" t="str">
        <f t="shared" si="9"/>
        <v/>
      </c>
      <c r="W18" s="80" t="str">
        <f t="shared" si="1"/>
        <v/>
      </c>
      <c r="X18" s="26" t="str">
        <f>IF(OR($H18="no",$B18=0),"",IF($I18=Parameters!$K$15,$L18/($M18/2),$L18/$M18))</f>
        <v/>
      </c>
      <c r="Y18" s="26" t="str">
        <f>IF(OR($H18="no",$B18=0),"",IF($X18&lt;0.5,Parameters!$X$4,IF($X18&lt;1,Parameters!$Y$4,IF($X18&lt;2,Parameters!$Z$4,Parameters!$AA$4))))</f>
        <v/>
      </c>
      <c r="Z18" s="26" t="str">
        <f>IF(OR($H18="no",$B18=0),"",IF($X18&lt;0.5,Parameters!$X$5,IF($X18&lt;1,Parameters!$Y$5,IF($X18&lt;2,Parameters!$Z$5,Parameters!$AA$5))))</f>
        <v/>
      </c>
      <c r="AA18" s="26" t="str">
        <f>IF(OR($H18="no",$B18=0),"",IF($I18=Parameters!$K$15,(2*($M18/2)*SIN(RADIANS(Calculations!$W18/2))),(2*$M18*SIN(RADIANS($W18/2)))))</f>
        <v/>
      </c>
      <c r="AB18" s="26" t="str">
        <f t="shared" si="10"/>
        <v/>
      </c>
      <c r="AC18" s="26" t="str">
        <f>IF(OR($H18="no",$B18=0),"",IF($I18=Parameters!$K$15,$AB18*$N18/2,$AB18*$N18))</f>
        <v/>
      </c>
      <c r="AD18" s="112" t="str">
        <f>IF(OR($H18="no",$B18=0),"",IF($I18=Parameters!$K$15,$AC18*2/Parameters!$AB$4,$AC18/Parameters!$AB$4))</f>
        <v/>
      </c>
      <c r="AE18" s="26" t="str">
        <f>IF(AND(O18="B",Q18="calc"),V18,IF(AND(O18="C",Q18="calc"),'Window &amp; Door DATA INPUT'!T24/1000,""))</f>
        <v/>
      </c>
      <c r="AF18" s="100" t="str">
        <f>IF(AND(O18="B",Q18="input"),'Window &amp; Door DATA INPUT'!AA24,IF(AND(O18="C",Q18="input",P18="F"),'Window &amp; Door DATA INPUT'!V24,IF(AND(O18="C",P18="E"),0,IF(AND(O18="D"),0,IF(AND(B18=1,C18=0),"",(Calculations!Q18))))))</f>
        <v/>
      </c>
      <c r="AG18" s="80" t="str">
        <f t="shared" si="2"/>
        <v/>
      </c>
      <c r="AH18" s="26" t="str">
        <f>IF(OR($H18="no",$C18=0),"",IF($I18=Parameters!$K$15,$L18/($M18/2),$L18/$M18))</f>
        <v/>
      </c>
      <c r="AI18" s="26" t="str">
        <f>IF(OR($H18="no",$C18=0),"",IF($AH18&lt;0.5,Parameters!$X$4,IF($AH18&lt;1,Parameters!$Y$4,IF($AH18&lt;2,Parameters!$Z$4,Parameters!$AA$4))))</f>
        <v/>
      </c>
      <c r="AJ18" s="26" t="str">
        <f>IF(OR($H18="no",$C18=0),"",IF($AH18&lt;0.5,Parameters!$X$5,IF($AH18&lt;1,Parameters!$Y$5,IF($AH18&lt;2,Parameters!$Z$5,Parameters!$AA$5))))</f>
        <v/>
      </c>
      <c r="AK18" s="26" t="str">
        <f>IF(OR($H18="no",$C18=0),"",IF($I18=Parameters!$K$15,(2*($M18/2)*SIN(RADIANS(Calculations!$AG18/2))),(2*$M18*SIN(RADIANS($AG18/2)))))</f>
        <v/>
      </c>
      <c r="AL18" s="26" t="str">
        <f t="shared" si="11"/>
        <v/>
      </c>
      <c r="AM18" s="26" t="str">
        <f>IF(OR($H18="no",$C18=0),"",IF($I18=Parameters!$K$15,$AL18*$N18/2,$AL18*$N18))</f>
        <v/>
      </c>
      <c r="AN18" s="112" t="str">
        <f>IF(OR($H18="no",$C18=0),"",IF($I18=Parameters!$K$15,$AM18*2/Parameters!$AB$4,$AM18/Parameters!$AB$4))</f>
        <v/>
      </c>
      <c r="AP18" s="47" t="str">
        <f>Parameters!D18</f>
        <v>Bedroom 2</v>
      </c>
      <c r="AQ18" s="23">
        <f t="shared" si="3"/>
        <v>0</v>
      </c>
      <c r="AR18" s="23">
        <f t="shared" si="4"/>
        <v>0</v>
      </c>
      <c r="AS18" s="22" t="str">
        <f t="shared" si="12"/>
        <v xml:space="preserve"> </v>
      </c>
      <c r="AT18" s="23">
        <f t="shared" si="5"/>
        <v>0</v>
      </c>
      <c r="AU18" s="22" t="str">
        <f t="shared" si="6"/>
        <v xml:space="preserve"> </v>
      </c>
      <c r="AV18" s="23">
        <f>SUMIFS($AN$4:$AN$143,$D$4:$D$143,AP18)</f>
        <v>0</v>
      </c>
      <c r="AW18" s="22" t="str">
        <f t="shared" ref="AW18:AW21" si="18">IF(AQ18&gt;0,AV18/AQ18," ")</f>
        <v xml:space="preserve"> </v>
      </c>
      <c r="AX18" s="53">
        <f t="shared" ref="AX18:AX22" si="19">IF(AQ18&gt;0,1,0)</f>
        <v>0</v>
      </c>
      <c r="BF18" s="15"/>
      <c r="BG18" s="15"/>
      <c r="BH18" s="15"/>
      <c r="BI18" s="292">
        <f>'Window &amp; Door DATA INPUT'!H24</f>
        <v>0</v>
      </c>
      <c r="BJ18" s="293" t="str">
        <f t="shared" si="14"/>
        <v/>
      </c>
      <c r="BK18" s="5"/>
      <c r="BL18" s="5"/>
      <c r="BM18" s="5"/>
    </row>
    <row r="19" spans="2:65" ht="16.2" x14ac:dyDescent="0.3">
      <c r="B19" s="53">
        <f>IF('Window &amp; Door DATA INPUT'!B25&gt;1,1,0)</f>
        <v>0</v>
      </c>
      <c r="C19" s="53">
        <f>IF(AND(B19=1,OR(D19=Parameters!$D$17, D19=Parameters!$D$18,D19=Parameters!$D$19,D19=Parameters!$D$20,D19=Parameters!$D$21,D19=Parameters!$D$22, D19=Parameters!$D$23, D19=Parameters!$D$24)),1,0)</f>
        <v>0</v>
      </c>
      <c r="D19" s="55" t="str">
        <f>IF('Window &amp; Door DATA INPUT'!B25="","",'Window &amp; Door DATA INPUT'!B25)</f>
        <v/>
      </c>
      <c r="E19" s="25" t="str">
        <f>IF('Window &amp; Door DATA INPUT'!D25="","",'Window &amp; Door DATA INPUT'!D25)</f>
        <v/>
      </c>
      <c r="F19" s="25" t="str">
        <f>IF(B19=1,'Window &amp; Door DATA INPUT'!H25&amp;RESULTS!$H$5,"")</f>
        <v/>
      </c>
      <c r="G19" s="25" t="str">
        <f>IF(B19=1,VLOOKUP(F19,Parameters!$H$4:$I$20,2,FALSE),"")</f>
        <v/>
      </c>
      <c r="H19" s="25" t="str">
        <f>IF(OR('Window &amp; Door DATA INPUT'!J25=Parameters!$K$4,'Window &amp; Door DATA INPUT'!J25=Parameters!$K$11),"No",IF('Window &amp; Door DATA INPUT'!K25="","",'Window &amp; Door DATA INPUT'!K25))</f>
        <v/>
      </c>
      <c r="I19" s="25" t="str">
        <f>IF('Window &amp; Door DATA INPUT'!J25="","",'Window &amp; Door DATA INPUT'!J25)</f>
        <v/>
      </c>
      <c r="J19" s="71" t="str">
        <f>IF('Window &amp; Door DATA INPUT'!L25=Parameters!$O$5,'Window &amp; Door DATA INPUT'!O25,IF(B19=1,('Window &amp; Door DATA INPUT'!N25*'Window &amp; Door DATA INPUT'!M25)/1000000,""))</f>
        <v/>
      </c>
      <c r="K19" s="72" t="str">
        <f>IF('Window &amp; Door DATA INPUT'!J25="","",VLOOKUP('Window &amp; Door DATA INPUT'!J25,Parameters!$K$4:$L$16,2,FALSE))</f>
        <v/>
      </c>
      <c r="L19" s="26" t="str">
        <f>IF($H19="yes",IF($K19="Y",'Window &amp; Door DATA INPUT'!Q25/1000,IF($K19="N",'Window &amp; Door DATA INPUT'!P25/1000)),"")</f>
        <v/>
      </c>
      <c r="M19" s="26" t="str">
        <f>IF($H19="yes",IF($K19="Y",'Window &amp; Door DATA INPUT'!P25/1000,IF($K19="N",'Window &amp; Door DATA INPUT'!Q25/1000)),"")</f>
        <v/>
      </c>
      <c r="N19" s="71" t="str">
        <f t="shared" si="8"/>
        <v/>
      </c>
      <c r="O19" s="72" t="str">
        <f>IF(AND(B19=1,C19=0,H19="yes"),"A",IF(AND(C19=1,H19="yes",'Window &amp; Door DATA INPUT'!R25="no"),"B",IF(AND(C19=1,H19="yes",'Window &amp; Door DATA INPUT'!R25="yes",'Window &amp; Door DATA INPUT'!S25="yes"),"C",IF(AND(C19=1,H19="yes",'Window &amp; Door DATA INPUT'!R25="yes",'Window &amp; Door DATA INPUT'!S25="no"),"D",""))))</f>
        <v/>
      </c>
      <c r="P19" s="100" t="str">
        <f>IF(AND(C19=1,H19="yes",OR(I19=Parameters!$K$12,I19=Parameters!$K$13,I19=Parameters!$K$14)),"E",IF(AND(C19=1,H19="yes",NOT(OR(I19=Parameters!$K$12,I19=Parameters!$K$13,I19=Parameters!$K$14))),"F",""))</f>
        <v/>
      </c>
      <c r="Q19" s="100" t="str">
        <f>IF(AND(B19=1,H19="yes"),VLOOKUP(I19,Parameters!$K$4:$M$16,3,FALSE),"")</f>
        <v/>
      </c>
      <c r="R19" s="100" t="str">
        <f>IF(AND(OR(O19="A",O19="B",O19="d"),Q19="input"),'Window &amp; Door DATA INPUT'!AA25,IF(AND(O19="C",Q19="input"),'Window &amp; Door DATA INPUT'!W25,Calculations!Q19))</f>
        <v/>
      </c>
      <c r="S19" s="75" t="str">
        <f>IF('Window &amp; Door DATA INPUT'!X25="Yes",'Window &amp; Door DATA INPUT'!Y25/1000,IF(B19=1,"N/A",""))</f>
        <v/>
      </c>
      <c r="T19" s="26" t="str">
        <f>IF(Q19="calc",IF(O19="c",'Window &amp; Door DATA INPUT'!U25/1000,(Parameters!$S$4-'Window &amp; Door DATA INPUT'!Z25+Parameters!$Q$4)/1000),"")</f>
        <v/>
      </c>
      <c r="U19" s="26" t="str">
        <f t="shared" si="0"/>
        <v/>
      </c>
      <c r="V19" s="26" t="str">
        <f t="shared" si="9"/>
        <v/>
      </c>
      <c r="W19" s="80" t="str">
        <f t="shared" si="1"/>
        <v/>
      </c>
      <c r="X19" s="26" t="str">
        <f>IF(OR($H19="no",$B19=0),"",IF($I19=Parameters!$K$15,$L19/($M19/2),$L19/$M19))</f>
        <v/>
      </c>
      <c r="Y19" s="26" t="str">
        <f>IF(OR($H19="no",$B19=0),"",IF($X19&lt;0.5,Parameters!$X$4,IF($X19&lt;1,Parameters!$Y$4,IF($X19&lt;2,Parameters!$Z$4,Parameters!$AA$4))))</f>
        <v/>
      </c>
      <c r="Z19" s="26" t="str">
        <f>IF(OR($H19="no",$B19=0),"",IF($X19&lt;0.5,Parameters!$X$5,IF($X19&lt;1,Parameters!$Y$5,IF($X19&lt;2,Parameters!$Z$5,Parameters!$AA$5))))</f>
        <v/>
      </c>
      <c r="AA19" s="26" t="str">
        <f>IF(OR($H19="no",$B19=0),"",IF($I19=Parameters!$K$15,(2*($M19/2)*SIN(RADIANS(Calculations!$W19/2))),(2*$M19*SIN(RADIANS($W19/2)))))</f>
        <v/>
      </c>
      <c r="AB19" s="26" t="str">
        <f t="shared" si="10"/>
        <v/>
      </c>
      <c r="AC19" s="26" t="str">
        <f>IF(OR($H19="no",$B19=0),"",IF($I19=Parameters!$K$15,$AB19*$N19/2,$AB19*$N19))</f>
        <v/>
      </c>
      <c r="AD19" s="112" t="str">
        <f>IF(OR($H19="no",$B19=0),"",IF($I19=Parameters!$K$15,$AC19*2/Parameters!$AB$4,$AC19/Parameters!$AB$4))</f>
        <v/>
      </c>
      <c r="AE19" s="26" t="str">
        <f>IF(AND(O19="B",Q19="calc"),V19,IF(AND(O19="C",Q19="calc"),'Window &amp; Door DATA INPUT'!T25/1000,""))</f>
        <v/>
      </c>
      <c r="AF19" s="100" t="str">
        <f>IF(AND(O19="B",Q19="input"),'Window &amp; Door DATA INPUT'!AA25,IF(AND(O19="C",Q19="input",P19="F"),'Window &amp; Door DATA INPUT'!V25,IF(AND(O19="C",P19="E"),0,IF(AND(O19="D"),0,IF(AND(B19=1,C19=0),"",(Calculations!Q19))))))</f>
        <v/>
      </c>
      <c r="AG19" s="80" t="str">
        <f t="shared" si="2"/>
        <v/>
      </c>
      <c r="AH19" s="26" t="str">
        <f>IF(OR($H19="no",$C19=0),"",IF($I19=Parameters!$K$15,$L19/($M19/2),$L19/$M19))</f>
        <v/>
      </c>
      <c r="AI19" s="26" t="str">
        <f>IF(OR($H19="no",$C19=0),"",IF($AH19&lt;0.5,Parameters!$X$4,IF($AH19&lt;1,Parameters!$Y$4,IF($AH19&lt;2,Parameters!$Z$4,Parameters!$AA$4))))</f>
        <v/>
      </c>
      <c r="AJ19" s="26" t="str">
        <f>IF(OR($H19="no",$C19=0),"",IF($AH19&lt;0.5,Parameters!$X$5,IF($AH19&lt;1,Parameters!$Y$5,IF($AH19&lt;2,Parameters!$Z$5,Parameters!$AA$5))))</f>
        <v/>
      </c>
      <c r="AK19" s="26" t="str">
        <f>IF(OR($H19="no",$C19=0),"",IF($I19=Parameters!$K$15,(2*($M19/2)*SIN(RADIANS(Calculations!$AG19/2))),(2*$M19*SIN(RADIANS($AG19/2)))))</f>
        <v/>
      </c>
      <c r="AL19" s="26" t="str">
        <f t="shared" si="11"/>
        <v/>
      </c>
      <c r="AM19" s="26" t="str">
        <f>IF(OR($H19="no",$C19=0),"",IF($I19=Parameters!$K$15,$AL19*$N19/2,$AL19*$N19))</f>
        <v/>
      </c>
      <c r="AN19" s="112" t="str">
        <f>IF(OR($H19="no",$C19=0),"",IF($I19=Parameters!$K$15,$AM19*2/Parameters!$AB$4,$AM19/Parameters!$AB$4))</f>
        <v/>
      </c>
      <c r="AP19" s="47" t="str">
        <f>Parameters!D19</f>
        <v>Bedroom 3</v>
      </c>
      <c r="AQ19" s="23">
        <f t="shared" si="3"/>
        <v>0</v>
      </c>
      <c r="AR19" s="23">
        <f t="shared" si="4"/>
        <v>0</v>
      </c>
      <c r="AS19" s="22" t="str">
        <f t="shared" si="12"/>
        <v xml:space="preserve"> </v>
      </c>
      <c r="AT19" s="23">
        <f t="shared" si="5"/>
        <v>0</v>
      </c>
      <c r="AU19" s="22" t="str">
        <f t="shared" si="6"/>
        <v xml:space="preserve"> </v>
      </c>
      <c r="AV19" s="23">
        <f>SUMIFS($AN$4:$AN$143,$D$4:$D$143,AP19)</f>
        <v>0</v>
      </c>
      <c r="AW19" s="22" t="str">
        <f t="shared" si="18"/>
        <v xml:space="preserve"> </v>
      </c>
      <c r="AX19" s="53">
        <f t="shared" si="19"/>
        <v>0</v>
      </c>
      <c r="BC19" s="1" t="s">
        <v>166</v>
      </c>
      <c r="BD19" s="53" t="s">
        <v>162</v>
      </c>
      <c r="BE19" s="53" t="s">
        <v>160</v>
      </c>
      <c r="BF19" s="15"/>
      <c r="BG19" s="15"/>
      <c r="BH19" s="15"/>
      <c r="BI19" s="292">
        <f>'Window &amp; Door DATA INPUT'!H25</f>
        <v>0</v>
      </c>
      <c r="BJ19" s="293" t="str">
        <f t="shared" si="14"/>
        <v/>
      </c>
      <c r="BK19" s="5"/>
      <c r="BL19" s="5"/>
      <c r="BM19" s="5"/>
    </row>
    <row r="20" spans="2:65" x14ac:dyDescent="0.3">
      <c r="B20" s="53">
        <f>IF('Window &amp; Door DATA INPUT'!B26&gt;1,1,0)</f>
        <v>0</v>
      </c>
      <c r="C20" s="53">
        <f>IF(AND(B20=1,OR(D20=Parameters!$D$17, D20=Parameters!$D$18,D20=Parameters!$D$19,D20=Parameters!$D$20,D20=Parameters!$D$21,D20=Parameters!$D$22, D20=Parameters!$D$23, D20=Parameters!$D$24)),1,0)</f>
        <v>0</v>
      </c>
      <c r="D20" s="55" t="str">
        <f>IF('Window &amp; Door DATA INPUT'!B26="","",'Window &amp; Door DATA INPUT'!B26)</f>
        <v/>
      </c>
      <c r="E20" s="25" t="str">
        <f>IF('Window &amp; Door DATA INPUT'!D26="","",'Window &amp; Door DATA INPUT'!D26)</f>
        <v/>
      </c>
      <c r="F20" s="25" t="str">
        <f>IF(B20=1,'Window &amp; Door DATA INPUT'!H26&amp;RESULTS!$H$5,"")</f>
        <v/>
      </c>
      <c r="G20" s="25" t="str">
        <f>IF(B20=1,VLOOKUP(F20,Parameters!$H$4:$I$20,2,FALSE),"")</f>
        <v/>
      </c>
      <c r="H20" s="25" t="str">
        <f>IF(OR('Window &amp; Door DATA INPUT'!J26=Parameters!$K$4,'Window &amp; Door DATA INPUT'!J26=Parameters!$K$11),"No",IF('Window &amp; Door DATA INPUT'!K26="","",'Window &amp; Door DATA INPUT'!K26))</f>
        <v/>
      </c>
      <c r="I20" s="25" t="str">
        <f>IF('Window &amp; Door DATA INPUT'!J26="","",'Window &amp; Door DATA INPUT'!J26)</f>
        <v/>
      </c>
      <c r="J20" s="71" t="str">
        <f>IF('Window &amp; Door DATA INPUT'!L26=Parameters!$O$5,'Window &amp; Door DATA INPUT'!O26,IF(B20=1,('Window &amp; Door DATA INPUT'!N26*'Window &amp; Door DATA INPUT'!M26)/1000000,""))</f>
        <v/>
      </c>
      <c r="K20" s="72" t="str">
        <f>IF('Window &amp; Door DATA INPUT'!J26="","",VLOOKUP('Window &amp; Door DATA INPUT'!J26,Parameters!$K$4:$L$16,2,FALSE))</f>
        <v/>
      </c>
      <c r="L20" s="26" t="str">
        <f>IF($H20="yes",IF($K20="Y",'Window &amp; Door DATA INPUT'!Q26/1000,IF($K20="N",'Window &amp; Door DATA INPUT'!P26/1000)),"")</f>
        <v/>
      </c>
      <c r="M20" s="26" t="str">
        <f>IF($H20="yes",IF($K20="Y",'Window &amp; Door DATA INPUT'!P26/1000,IF($K20="N",'Window &amp; Door DATA INPUT'!Q26/1000)),"")</f>
        <v/>
      </c>
      <c r="N20" s="71" t="str">
        <f t="shared" si="8"/>
        <v/>
      </c>
      <c r="O20" s="72" t="str">
        <f>IF(AND(B20=1,C20=0,H20="yes"),"A",IF(AND(C20=1,H20="yes",'Window &amp; Door DATA INPUT'!R26="no"),"B",IF(AND(C20=1,H20="yes",'Window &amp; Door DATA INPUT'!R26="yes",'Window &amp; Door DATA INPUT'!S26="yes"),"C",IF(AND(C20=1,H20="yes",'Window &amp; Door DATA INPUT'!R26="yes",'Window &amp; Door DATA INPUT'!S26="no"),"D",""))))</f>
        <v/>
      </c>
      <c r="P20" s="100" t="str">
        <f>IF(AND(C20=1,H20="yes",OR(I20=Parameters!$K$12,I20=Parameters!$K$13,I20=Parameters!$K$14)),"E",IF(AND(C20=1,H20="yes",NOT(OR(I20=Parameters!$K$12,I20=Parameters!$K$13,I20=Parameters!$K$14))),"F",""))</f>
        <v/>
      </c>
      <c r="Q20" s="100" t="str">
        <f>IF(AND(B20=1,H20="yes"),VLOOKUP(I20,Parameters!$K$4:$M$16,3,FALSE),"")</f>
        <v/>
      </c>
      <c r="R20" s="100" t="str">
        <f>IF(AND(OR(O20="A",O20="B",O20="d"),Q20="input"),'Window &amp; Door DATA INPUT'!AA26,IF(AND(O20="C",Q20="input"),'Window &amp; Door DATA INPUT'!W26,Calculations!Q20))</f>
        <v/>
      </c>
      <c r="S20" s="75" t="str">
        <f>IF('Window &amp; Door DATA INPUT'!X26="Yes",'Window &amp; Door DATA INPUT'!Y26/1000,IF(B20=1,"N/A",""))</f>
        <v/>
      </c>
      <c r="T20" s="26" t="str">
        <f>IF(Q20="calc",IF(O20="c",'Window &amp; Door DATA INPUT'!U26/1000,(Parameters!$S$4-'Window &amp; Door DATA INPUT'!Z26+Parameters!$Q$4)/1000),"")</f>
        <v/>
      </c>
      <c r="U20" s="26" t="str">
        <f t="shared" si="0"/>
        <v/>
      </c>
      <c r="V20" s="26" t="str">
        <f t="shared" si="9"/>
        <v/>
      </c>
      <c r="W20" s="80" t="str">
        <f t="shared" si="1"/>
        <v/>
      </c>
      <c r="X20" s="26" t="str">
        <f>IF(OR($H20="no",$B20=0),"",IF($I20=Parameters!$K$15,$L20/($M20/2),$L20/$M20))</f>
        <v/>
      </c>
      <c r="Y20" s="26" t="str">
        <f>IF(OR($H20="no",$B20=0),"",IF($X20&lt;0.5,Parameters!$X$4,IF($X20&lt;1,Parameters!$Y$4,IF($X20&lt;2,Parameters!$Z$4,Parameters!$AA$4))))</f>
        <v/>
      </c>
      <c r="Z20" s="26" t="str">
        <f>IF(OR($H20="no",$B20=0),"",IF($X20&lt;0.5,Parameters!$X$5,IF($X20&lt;1,Parameters!$Y$5,IF($X20&lt;2,Parameters!$Z$5,Parameters!$AA$5))))</f>
        <v/>
      </c>
      <c r="AA20" s="26" t="str">
        <f>IF(OR($H20="no",$B20=0),"",IF($I20=Parameters!$K$15,(2*($M20/2)*SIN(RADIANS(Calculations!$W20/2))),(2*$M20*SIN(RADIANS($W20/2)))))</f>
        <v/>
      </c>
      <c r="AB20" s="26" t="str">
        <f t="shared" si="10"/>
        <v/>
      </c>
      <c r="AC20" s="26" t="str">
        <f>IF(OR($H20="no",$B20=0),"",IF($I20=Parameters!$K$15,$AB20*$N20/2,$AB20*$N20))</f>
        <v/>
      </c>
      <c r="AD20" s="112" t="str">
        <f>IF(OR($H20="no",$B20=0),"",IF($I20=Parameters!$K$15,$AC20*2/Parameters!$AB$4,$AC20/Parameters!$AB$4))</f>
        <v/>
      </c>
      <c r="AE20" s="26" t="str">
        <f>IF(AND(O20="B",Q20="calc"),V20,IF(AND(O20="C",Q20="calc"),'Window &amp; Door DATA INPUT'!T26/1000,""))</f>
        <v/>
      </c>
      <c r="AF20" s="100" t="str">
        <f>IF(AND(O20="B",Q20="input"),'Window &amp; Door DATA INPUT'!AA26,IF(AND(O20="C",Q20="input",P20="F"),'Window &amp; Door DATA INPUT'!V26,IF(AND(O20="C",P20="E"),0,IF(AND(O20="D"),0,IF(AND(B20=1,C20=0),"",(Calculations!Q20))))))</f>
        <v/>
      </c>
      <c r="AG20" s="80" t="str">
        <f t="shared" si="2"/>
        <v/>
      </c>
      <c r="AH20" s="26" t="str">
        <f>IF(OR($H20="no",$C20=0),"",IF($I20=Parameters!$K$15,$L20/($M20/2),$L20/$M20))</f>
        <v/>
      </c>
      <c r="AI20" s="26" t="str">
        <f>IF(OR($H20="no",$C20=0),"",IF($AH20&lt;0.5,Parameters!$X$4,IF($AH20&lt;1,Parameters!$Y$4,IF($AH20&lt;2,Parameters!$Z$4,Parameters!$AA$4))))</f>
        <v/>
      </c>
      <c r="AJ20" s="26" t="str">
        <f>IF(OR($H20="no",$C20=0),"",IF($AH20&lt;0.5,Parameters!$X$5,IF($AH20&lt;1,Parameters!$Y$5,IF($AH20&lt;2,Parameters!$Z$5,Parameters!$AA$5))))</f>
        <v/>
      </c>
      <c r="AK20" s="26" t="str">
        <f>IF(OR($H20="no",$C20=0),"",IF($I20=Parameters!$K$15,(2*($M20/2)*SIN(RADIANS(Calculations!$AG20/2))),(2*$M20*SIN(RADIANS($AG20/2)))))</f>
        <v/>
      </c>
      <c r="AL20" s="26" t="str">
        <f t="shared" si="11"/>
        <v/>
      </c>
      <c r="AM20" s="26" t="str">
        <f>IF(OR($H20="no",$C20=0),"",IF($I20=Parameters!$K$15,$AL20*$N20/2,$AL20*$N20))</f>
        <v/>
      </c>
      <c r="AN20" s="112" t="str">
        <f>IF(OR($H20="no",$C20=0),"",IF($I20=Parameters!$K$15,$AM20*2/Parameters!$AB$4,$AM20/Parameters!$AB$4))</f>
        <v/>
      </c>
      <c r="AP20" s="47" t="str">
        <f>Parameters!D20</f>
        <v>Bedroom 4</v>
      </c>
      <c r="AQ20" s="23">
        <f t="shared" si="3"/>
        <v>0</v>
      </c>
      <c r="AR20" s="23">
        <f t="shared" si="4"/>
        <v>0</v>
      </c>
      <c r="AS20" s="22" t="str">
        <f t="shared" si="12"/>
        <v xml:space="preserve"> </v>
      </c>
      <c r="AT20" s="23">
        <f t="shared" si="5"/>
        <v>0</v>
      </c>
      <c r="AU20" s="22" t="str">
        <f t="shared" si="6"/>
        <v xml:space="preserve"> </v>
      </c>
      <c r="AV20" s="23">
        <f>SUMIFS($AN$4:$AN$143,$D$4:$D$143,AP20)</f>
        <v>0</v>
      </c>
      <c r="AW20" s="22" t="str">
        <f t="shared" si="18"/>
        <v xml:space="preserve"> </v>
      </c>
      <c r="AX20" s="53">
        <f t="shared" si="19"/>
        <v>0</v>
      </c>
      <c r="BC20" s="47" t="s">
        <v>77</v>
      </c>
      <c r="BD20" s="52" t="str">
        <f>IF(AX17=1,AV17,"")</f>
        <v/>
      </c>
      <c r="BE20" s="54" t="str">
        <f t="shared" ref="BE20:BE24" si="20">IF(AV17&gt;0,AW17*100,IF(AND(AV17=0,AX17=1),0,""))</f>
        <v/>
      </c>
      <c r="BF20" s="5"/>
      <c r="BG20" s="5"/>
      <c r="BH20" s="5"/>
      <c r="BI20" s="292">
        <f>'Window &amp; Door DATA INPUT'!H26</f>
        <v>0</v>
      </c>
      <c r="BJ20" s="293" t="str">
        <f t="shared" si="14"/>
        <v/>
      </c>
      <c r="BK20" s="5"/>
      <c r="BL20" s="5"/>
      <c r="BM20" s="5"/>
    </row>
    <row r="21" spans="2:65" x14ac:dyDescent="0.3">
      <c r="B21" s="53">
        <f>IF('Window &amp; Door DATA INPUT'!B27&gt;1,1,0)</f>
        <v>0</v>
      </c>
      <c r="C21" s="53">
        <f>IF(AND(B21=1,OR(D21=Parameters!$D$17, D21=Parameters!$D$18,D21=Parameters!$D$19,D21=Parameters!$D$20,D21=Parameters!$D$21,D21=Parameters!$D$22, D21=Parameters!$D$23, D21=Parameters!$D$24)),1,0)</f>
        <v>0</v>
      </c>
      <c r="D21" s="55" t="str">
        <f>IF('Window &amp; Door DATA INPUT'!B27="","",'Window &amp; Door DATA INPUT'!B27)</f>
        <v/>
      </c>
      <c r="E21" s="25" t="str">
        <f>IF('Window &amp; Door DATA INPUT'!D27="","",'Window &amp; Door DATA INPUT'!D27)</f>
        <v/>
      </c>
      <c r="F21" s="25" t="str">
        <f>IF(B21=1,'Window &amp; Door DATA INPUT'!H27&amp;RESULTS!$H$5,"")</f>
        <v/>
      </c>
      <c r="G21" s="25" t="str">
        <f>IF(B21=1,VLOOKUP(F21,Parameters!$H$4:$I$20,2,FALSE),"")</f>
        <v/>
      </c>
      <c r="H21" s="25" t="str">
        <f>IF(OR('Window &amp; Door DATA INPUT'!J27=Parameters!$K$4,'Window &amp; Door DATA INPUT'!J27=Parameters!$K$11),"No",IF('Window &amp; Door DATA INPUT'!K27="","",'Window &amp; Door DATA INPUT'!K27))</f>
        <v/>
      </c>
      <c r="I21" s="25" t="str">
        <f>IF('Window &amp; Door DATA INPUT'!J27="","",'Window &amp; Door DATA INPUT'!J27)</f>
        <v/>
      </c>
      <c r="J21" s="71" t="str">
        <f>IF('Window &amp; Door DATA INPUT'!L27=Parameters!$O$5,'Window &amp; Door DATA INPUT'!O27,IF(B21=1,('Window &amp; Door DATA INPUT'!N27*'Window &amp; Door DATA INPUT'!M27)/1000000,""))</f>
        <v/>
      </c>
      <c r="K21" s="72" t="str">
        <f>IF('Window &amp; Door DATA INPUT'!J27="","",VLOOKUP('Window &amp; Door DATA INPUT'!J27,Parameters!$K$4:$L$16,2,FALSE))</f>
        <v/>
      </c>
      <c r="L21" s="26" t="str">
        <f>IF($H21="yes",IF($K21="Y",'Window &amp; Door DATA INPUT'!Q27/1000,IF($K21="N",'Window &amp; Door DATA INPUT'!P27/1000)),"")</f>
        <v/>
      </c>
      <c r="M21" s="26" t="str">
        <f>IF($H21="yes",IF($K21="Y",'Window &amp; Door DATA INPUT'!P27/1000,IF($K21="N",'Window &amp; Door DATA INPUT'!Q27/1000)),"")</f>
        <v/>
      </c>
      <c r="N21" s="71" t="str">
        <f t="shared" si="8"/>
        <v/>
      </c>
      <c r="O21" s="72" t="str">
        <f>IF(AND(B21=1,C21=0,H21="yes"),"A",IF(AND(C21=1,H21="yes",'Window &amp; Door DATA INPUT'!R27="no"),"B",IF(AND(C21=1,H21="yes",'Window &amp; Door DATA INPUT'!R27="yes",'Window &amp; Door DATA INPUT'!S27="yes"),"C",IF(AND(C21=1,H21="yes",'Window &amp; Door DATA INPUT'!R27="yes",'Window &amp; Door DATA INPUT'!S27="no"),"D",""))))</f>
        <v/>
      </c>
      <c r="P21" s="100" t="str">
        <f>IF(AND(C21=1,H21="yes",OR(I21=Parameters!$K$12,I21=Parameters!$K$13,I21=Parameters!$K$14)),"E",IF(AND(C21=1,H21="yes",NOT(OR(I21=Parameters!$K$12,I21=Parameters!$K$13,I21=Parameters!$K$14))),"F",""))</f>
        <v/>
      </c>
      <c r="Q21" s="100" t="str">
        <f>IF(AND(B21=1,H21="yes"),VLOOKUP(I21,Parameters!$K$4:$M$16,3,FALSE),"")</f>
        <v/>
      </c>
      <c r="R21" s="100" t="str">
        <f>IF(AND(OR(O21="A",O21="B",O21="d"),Q21="input"),'Window &amp; Door DATA INPUT'!AA27,IF(AND(O21="C",Q21="input"),'Window &amp; Door DATA INPUT'!W27,Calculations!Q21))</f>
        <v/>
      </c>
      <c r="S21" s="75" t="str">
        <f>IF('Window &amp; Door DATA INPUT'!X27="Yes",'Window &amp; Door DATA INPUT'!Y27/1000,IF(B21=1,"N/A",""))</f>
        <v/>
      </c>
      <c r="T21" s="26" t="str">
        <f>IF(Q21="calc",IF(O21="c",'Window &amp; Door DATA INPUT'!U27/1000,(Parameters!$S$4-'Window &amp; Door DATA INPUT'!Z27+Parameters!$Q$4)/1000),"")</f>
        <v/>
      </c>
      <c r="U21" s="26" t="str">
        <f t="shared" si="0"/>
        <v/>
      </c>
      <c r="V21" s="26" t="str">
        <f t="shared" si="9"/>
        <v/>
      </c>
      <c r="W21" s="80" t="str">
        <f t="shared" si="1"/>
        <v/>
      </c>
      <c r="X21" s="26" t="str">
        <f>IF(OR($H21="no",$B21=0),"",IF($I21=Parameters!$K$15,$L21/($M21/2),$L21/$M21))</f>
        <v/>
      </c>
      <c r="Y21" s="26" t="str">
        <f>IF(OR($H21="no",$B21=0),"",IF($X21&lt;0.5,Parameters!$X$4,IF($X21&lt;1,Parameters!$Y$4,IF($X21&lt;2,Parameters!$Z$4,Parameters!$AA$4))))</f>
        <v/>
      </c>
      <c r="Z21" s="26" t="str">
        <f>IF(OR($H21="no",$B21=0),"",IF($X21&lt;0.5,Parameters!$X$5,IF($X21&lt;1,Parameters!$Y$5,IF($X21&lt;2,Parameters!$Z$5,Parameters!$AA$5))))</f>
        <v/>
      </c>
      <c r="AA21" s="26" t="str">
        <f>IF(OR($H21="no",$B21=0),"",IF($I21=Parameters!$K$15,(2*($M21/2)*SIN(RADIANS(Calculations!$W21/2))),(2*$M21*SIN(RADIANS($W21/2)))))</f>
        <v/>
      </c>
      <c r="AB21" s="26" t="str">
        <f t="shared" si="10"/>
        <v/>
      </c>
      <c r="AC21" s="26" t="str">
        <f>IF(OR($H21="no",$B21=0),"",IF($I21=Parameters!$K$15,$AB21*$N21/2,$AB21*$N21))</f>
        <v/>
      </c>
      <c r="AD21" s="112" t="str">
        <f>IF(OR($H21="no",$B21=0),"",IF($I21=Parameters!$K$15,$AC21*2/Parameters!$AB$4,$AC21/Parameters!$AB$4))</f>
        <v/>
      </c>
      <c r="AE21" s="26" t="str">
        <f>IF(AND(O21="B",Q21="calc"),V21,IF(AND(O21="C",Q21="calc"),'Window &amp; Door DATA INPUT'!T27/1000,""))</f>
        <v/>
      </c>
      <c r="AF21" s="100" t="str">
        <f>IF(AND(O21="B",Q21="input"),'Window &amp; Door DATA INPUT'!AA27,IF(AND(O21="C",Q21="input",P21="F"),'Window &amp; Door DATA INPUT'!V27,IF(AND(O21="C",P21="E"),0,IF(AND(O21="D"),0,IF(AND(B21=1,C21=0),"",(Calculations!Q21))))))</f>
        <v/>
      </c>
      <c r="AG21" s="80" t="str">
        <f t="shared" si="2"/>
        <v/>
      </c>
      <c r="AH21" s="26" t="str">
        <f>IF(OR($H21="no",$C21=0),"",IF($I21=Parameters!$K$15,$L21/($M21/2),$L21/$M21))</f>
        <v/>
      </c>
      <c r="AI21" s="26" t="str">
        <f>IF(OR($H21="no",$C21=0),"",IF($AH21&lt;0.5,Parameters!$X$4,IF($AH21&lt;1,Parameters!$Y$4,IF($AH21&lt;2,Parameters!$Z$4,Parameters!$AA$4))))</f>
        <v/>
      </c>
      <c r="AJ21" s="26" t="str">
        <f>IF(OR($H21="no",$C21=0),"",IF($AH21&lt;0.5,Parameters!$X$5,IF($AH21&lt;1,Parameters!$Y$5,IF($AH21&lt;2,Parameters!$Z$5,Parameters!$AA$5))))</f>
        <v/>
      </c>
      <c r="AK21" s="26" t="str">
        <f>IF(OR($H21="no",$C21=0),"",IF($I21=Parameters!$K$15,(2*($M21/2)*SIN(RADIANS(Calculations!$AG21/2))),(2*$M21*SIN(RADIANS($AG21/2)))))</f>
        <v/>
      </c>
      <c r="AL21" s="26" t="str">
        <f t="shared" si="11"/>
        <v/>
      </c>
      <c r="AM21" s="26" t="str">
        <f>IF(OR($H21="no",$C21=0),"",IF($I21=Parameters!$K$15,$AL21*$N21/2,$AL21*$N21))</f>
        <v/>
      </c>
      <c r="AN21" s="112" t="str">
        <f>IF(OR($H21="no",$C21=0),"",IF($I21=Parameters!$K$15,$AM21*2/Parameters!$AB$4,$AM21/Parameters!$AB$4))</f>
        <v/>
      </c>
      <c r="AP21" s="47" t="str">
        <f>Parameters!D21</f>
        <v>Bedroom 5</v>
      </c>
      <c r="AQ21" s="23">
        <f t="shared" si="3"/>
        <v>0</v>
      </c>
      <c r="AR21" s="23">
        <f t="shared" si="4"/>
        <v>0</v>
      </c>
      <c r="AS21" s="22" t="str">
        <f t="shared" si="12"/>
        <v xml:space="preserve"> </v>
      </c>
      <c r="AT21" s="23">
        <f t="shared" si="5"/>
        <v>0</v>
      </c>
      <c r="AU21" s="22" t="str">
        <f t="shared" si="6"/>
        <v xml:space="preserve"> </v>
      </c>
      <c r="AV21" s="23">
        <f>SUMIFS($AN$4:$AN$143,$D$4:$D$143,AP21)</f>
        <v>0</v>
      </c>
      <c r="AW21" s="22" t="str">
        <f t="shared" si="18"/>
        <v xml:space="preserve"> </v>
      </c>
      <c r="AX21" s="53">
        <f t="shared" si="19"/>
        <v>0</v>
      </c>
      <c r="BC21" s="47" t="s">
        <v>78</v>
      </c>
      <c r="BD21" s="52" t="str">
        <f t="shared" ref="BD21:BD25" si="21">IF(AX18=1,AV18,"")</f>
        <v/>
      </c>
      <c r="BE21" s="54" t="str">
        <f t="shared" si="20"/>
        <v/>
      </c>
      <c r="BF21" s="5"/>
      <c r="BG21" s="5"/>
      <c r="BH21" s="5"/>
      <c r="BI21" s="292">
        <f>'Window &amp; Door DATA INPUT'!H27</f>
        <v>0</v>
      </c>
      <c r="BJ21" s="293" t="str">
        <f t="shared" si="14"/>
        <v/>
      </c>
      <c r="BK21" s="5"/>
      <c r="BL21" s="5"/>
      <c r="BM21" s="5"/>
    </row>
    <row r="22" spans="2:65" x14ac:dyDescent="0.3">
      <c r="B22" s="53">
        <f>IF('Window &amp; Door DATA INPUT'!B28&gt;1,1,0)</f>
        <v>0</v>
      </c>
      <c r="C22" s="53">
        <f>IF(AND(B22=1,OR(D22=Parameters!$D$17, D22=Parameters!$D$18,D22=Parameters!$D$19,D22=Parameters!$D$20,D22=Parameters!$D$21,D22=Parameters!$D$22, D22=Parameters!$D$23, D22=Parameters!$D$24)),1,0)</f>
        <v>0</v>
      </c>
      <c r="D22" s="55" t="str">
        <f>IF('Window &amp; Door DATA INPUT'!B28="","",'Window &amp; Door DATA INPUT'!B28)</f>
        <v/>
      </c>
      <c r="E22" s="25" t="str">
        <f>IF('Window &amp; Door DATA INPUT'!D28="","",'Window &amp; Door DATA INPUT'!D28)</f>
        <v/>
      </c>
      <c r="F22" s="25" t="str">
        <f>IF(B22=1,'Window &amp; Door DATA INPUT'!H28&amp;RESULTS!$H$5,"")</f>
        <v/>
      </c>
      <c r="G22" s="25" t="str">
        <f>IF(B22=1,VLOOKUP(F22,Parameters!$H$4:$I$20,2,FALSE),"")</f>
        <v/>
      </c>
      <c r="H22" s="25" t="str">
        <f>IF(OR('Window &amp; Door DATA INPUT'!J28=Parameters!$K$4,'Window &amp; Door DATA INPUT'!J28=Parameters!$K$11),"No",IF('Window &amp; Door DATA INPUT'!K28="","",'Window &amp; Door DATA INPUT'!K28))</f>
        <v/>
      </c>
      <c r="I22" s="25" t="str">
        <f>IF('Window &amp; Door DATA INPUT'!J28="","",'Window &amp; Door DATA INPUT'!J28)</f>
        <v/>
      </c>
      <c r="J22" s="71" t="str">
        <f>IF('Window &amp; Door DATA INPUT'!L28=Parameters!$O$5,'Window &amp; Door DATA INPUT'!O28,IF(B22=1,('Window &amp; Door DATA INPUT'!N28*'Window &amp; Door DATA INPUT'!M28)/1000000,""))</f>
        <v/>
      </c>
      <c r="K22" s="72" t="str">
        <f>IF('Window &amp; Door DATA INPUT'!J28="","",VLOOKUP('Window &amp; Door DATA INPUT'!J28,Parameters!$K$4:$L$16,2,FALSE))</f>
        <v/>
      </c>
      <c r="L22" s="26" t="str">
        <f>IF($H22="yes",IF($K22="Y",'Window &amp; Door DATA INPUT'!Q28/1000,IF($K22="N",'Window &amp; Door DATA INPUT'!P28/1000)),"")</f>
        <v/>
      </c>
      <c r="M22" s="26" t="str">
        <f>IF($H22="yes",IF($K22="Y",'Window &amp; Door DATA INPUT'!P28/1000,IF($K22="N",'Window &amp; Door DATA INPUT'!Q28/1000)),"")</f>
        <v/>
      </c>
      <c r="N22" s="71" t="str">
        <f t="shared" si="8"/>
        <v/>
      </c>
      <c r="O22" s="72" t="str">
        <f>IF(AND(B22=1,C22=0,H22="yes"),"A",IF(AND(C22=1,H22="yes",'Window &amp; Door DATA INPUT'!R28="no"),"B",IF(AND(C22=1,H22="yes",'Window &amp; Door DATA INPUT'!R28="yes",'Window &amp; Door DATA INPUT'!S28="yes"),"C",IF(AND(C22=1,H22="yes",'Window &amp; Door DATA INPUT'!R28="yes",'Window &amp; Door DATA INPUT'!S28="no"),"D",""))))</f>
        <v/>
      </c>
      <c r="P22" s="100" t="str">
        <f>IF(AND(C22=1,H22="yes",OR(I22=Parameters!$K$12,I22=Parameters!$K$13,I22=Parameters!$K$14)),"E",IF(AND(C22=1,H22="yes",NOT(OR(I22=Parameters!$K$12,I22=Parameters!$K$13,I22=Parameters!$K$14))),"F",""))</f>
        <v/>
      </c>
      <c r="Q22" s="100" t="str">
        <f>IF(AND(B22=1,H22="yes"),VLOOKUP(I22,Parameters!$K$4:$M$16,3,FALSE),"")</f>
        <v/>
      </c>
      <c r="R22" s="100" t="str">
        <f>IF(AND(OR(O22="A",O22="B",O22="d"),Q22="input"),'Window &amp; Door DATA INPUT'!AA28,IF(AND(O22="C",Q22="input"),'Window &amp; Door DATA INPUT'!W28,Calculations!Q22))</f>
        <v/>
      </c>
      <c r="S22" s="75" t="str">
        <f>IF('Window &amp; Door DATA INPUT'!X28="Yes",'Window &amp; Door DATA INPUT'!Y28/1000,IF(B22=1,"N/A",""))</f>
        <v/>
      </c>
      <c r="T22" s="26" t="str">
        <f>IF(Q22="calc",IF(O22="c",'Window &amp; Door DATA INPUT'!U28/1000,(Parameters!$S$4-'Window &amp; Door DATA INPUT'!Z28+Parameters!$Q$4)/1000),"")</f>
        <v/>
      </c>
      <c r="U22" s="26" t="str">
        <f t="shared" si="0"/>
        <v/>
      </c>
      <c r="V22" s="26" t="str">
        <f t="shared" si="9"/>
        <v/>
      </c>
      <c r="W22" s="80" t="str">
        <f t="shared" si="1"/>
        <v/>
      </c>
      <c r="X22" s="26" t="str">
        <f>IF(OR($H22="no",$B22=0),"",IF($I22=Parameters!$K$15,$L22/($M22/2),$L22/$M22))</f>
        <v/>
      </c>
      <c r="Y22" s="26" t="str">
        <f>IF(OR($H22="no",$B22=0),"",IF($X22&lt;0.5,Parameters!$X$4,IF($X22&lt;1,Parameters!$Y$4,IF($X22&lt;2,Parameters!$Z$4,Parameters!$AA$4))))</f>
        <v/>
      </c>
      <c r="Z22" s="26" t="str">
        <f>IF(OR($H22="no",$B22=0),"",IF($X22&lt;0.5,Parameters!$X$5,IF($X22&lt;1,Parameters!$Y$5,IF($X22&lt;2,Parameters!$Z$5,Parameters!$AA$5))))</f>
        <v/>
      </c>
      <c r="AA22" s="26" t="str">
        <f>IF(OR($H22="no",$B22=0),"",IF($I22=Parameters!$K$15,(2*($M22/2)*SIN(RADIANS(Calculations!$W22/2))),(2*$M22*SIN(RADIANS($W22/2)))))</f>
        <v/>
      </c>
      <c r="AB22" s="26" t="str">
        <f t="shared" si="10"/>
        <v/>
      </c>
      <c r="AC22" s="26" t="str">
        <f>IF(OR($H22="no",$B22=0),"",IF($I22=Parameters!$K$15,$AB22*$N22/2,$AB22*$N22))</f>
        <v/>
      </c>
      <c r="AD22" s="112" t="str">
        <f>IF(OR($H22="no",$B22=0),"",IF($I22=Parameters!$K$15,$AC22*2/Parameters!$AB$4,$AC22/Parameters!$AB$4))</f>
        <v/>
      </c>
      <c r="AE22" s="26" t="str">
        <f>IF(AND(O22="B",Q22="calc"),V22,IF(AND(O22="C",Q22="calc"),'Window &amp; Door DATA INPUT'!T28/1000,""))</f>
        <v/>
      </c>
      <c r="AF22" s="100" t="str">
        <f>IF(AND(O22="B",Q22="input"),'Window &amp; Door DATA INPUT'!AA28,IF(AND(O22="C",Q22="input",P22="F"),'Window &amp; Door DATA INPUT'!V28,IF(AND(O22="C",P22="E"),0,IF(AND(O22="D"),0,IF(AND(B22=1,C22=0),"",(Calculations!Q22))))))</f>
        <v/>
      </c>
      <c r="AG22" s="80" t="str">
        <f t="shared" si="2"/>
        <v/>
      </c>
      <c r="AH22" s="26" t="str">
        <f>IF(OR($H22="no",$C22=0),"",IF($I22=Parameters!$K$15,$L22/($M22/2),$L22/$M22))</f>
        <v/>
      </c>
      <c r="AI22" s="26" t="str">
        <f>IF(OR($H22="no",$C22=0),"",IF($AH22&lt;0.5,Parameters!$X$4,IF($AH22&lt;1,Parameters!$Y$4,IF($AH22&lt;2,Parameters!$Z$4,Parameters!$AA$4))))</f>
        <v/>
      </c>
      <c r="AJ22" s="26" t="str">
        <f>IF(OR($H22="no",$C22=0),"",IF($AH22&lt;0.5,Parameters!$X$5,IF($AH22&lt;1,Parameters!$Y$5,IF($AH22&lt;2,Parameters!$Z$5,Parameters!$AA$5))))</f>
        <v/>
      </c>
      <c r="AK22" s="26" t="str">
        <f>IF(OR($H22="no",$C22=0),"",IF($I22=Parameters!$K$15,(2*($M22/2)*SIN(RADIANS(Calculations!$AG22/2))),(2*$M22*SIN(RADIANS($AG22/2)))))</f>
        <v/>
      </c>
      <c r="AL22" s="26" t="str">
        <f t="shared" si="11"/>
        <v/>
      </c>
      <c r="AM22" s="26" t="str">
        <f>IF(OR($H22="no",$C22=0),"",IF($I22=Parameters!$K$15,$AL22*$N22/2,$AL22*$N22))</f>
        <v/>
      </c>
      <c r="AN22" s="112" t="str">
        <f>IF(OR($H22="no",$C22=0),"",IF($I22=Parameters!$K$15,$AM22*2/Parameters!$AB$4,$AM22/Parameters!$AB$4))</f>
        <v/>
      </c>
      <c r="AP22" s="47" t="str">
        <f>Parameters!D22</f>
        <v>Bedroom 6</v>
      </c>
      <c r="AQ22" s="23">
        <f t="shared" ref="AQ22:AQ34" si="22">IF(ISERROR(VLOOKUP($AP22,$D$4:$E$143,2,FALSE)),0,(VLOOKUP($AP22,$D$4:$E$143,2,FALSE)))</f>
        <v>0</v>
      </c>
      <c r="AR22" s="23">
        <f t="shared" ref="AR22:AR31" si="23">SUMIFS($J$4:$J$143,$D$4:$D$143,AP22)</f>
        <v>0</v>
      </c>
      <c r="AS22" s="22" t="str">
        <f t="shared" ref="AS22:AS31" si="24">IF(AQ22&gt;0,AR22/AQ22," ")</f>
        <v xml:space="preserve"> </v>
      </c>
      <c r="AT22" s="23">
        <f t="shared" ref="AT22:AT31" si="25">SUMIFS($AD$4:$AD$143,$D$4:$D$143,AP22)</f>
        <v>0</v>
      </c>
      <c r="AU22" s="22" t="str">
        <f t="shared" ref="AU22:AU31" si="26">IF(AR22=$BA$12,AS22,"")</f>
        <v xml:space="preserve"> </v>
      </c>
      <c r="AV22" s="23">
        <f t="shared" ref="AV22" si="27">SUMIFS($AN$4:$AN$143,$D$4:$D$143,AP22)</f>
        <v>0</v>
      </c>
      <c r="AW22" s="22" t="str">
        <f t="shared" ref="AW22" si="28">IF(AQ22&gt;0,AV22/AQ22," ")</f>
        <v xml:space="preserve"> </v>
      </c>
      <c r="AX22" s="53">
        <f t="shared" si="19"/>
        <v>0</v>
      </c>
      <c r="BC22" s="47" t="s">
        <v>79</v>
      </c>
      <c r="BD22" s="52" t="str">
        <f t="shared" si="21"/>
        <v/>
      </c>
      <c r="BE22" s="54" t="str">
        <f t="shared" si="20"/>
        <v/>
      </c>
      <c r="BF22" s="5"/>
      <c r="BG22" s="5"/>
      <c r="BH22" s="5"/>
      <c r="BI22" s="292">
        <f>'Window &amp; Door DATA INPUT'!H28</f>
        <v>0</v>
      </c>
      <c r="BJ22" s="293" t="str">
        <f t="shared" si="14"/>
        <v/>
      </c>
      <c r="BK22" s="5"/>
      <c r="BL22" s="5"/>
      <c r="BM22" s="5"/>
    </row>
    <row r="23" spans="2:65" x14ac:dyDescent="0.3">
      <c r="B23" s="53">
        <f>IF('Window &amp; Door DATA INPUT'!B29&gt;1,1,0)</f>
        <v>0</v>
      </c>
      <c r="C23" s="53">
        <f>IF(AND(B23=1,OR(D23=Parameters!$D$17, D23=Parameters!$D$18,D23=Parameters!$D$19,D23=Parameters!$D$20,D23=Parameters!$D$21,D23=Parameters!$D$22, D23=Parameters!$D$23, D23=Parameters!$D$24)),1,0)</f>
        <v>0</v>
      </c>
      <c r="D23" s="55" t="str">
        <f>IF('Window &amp; Door DATA INPUT'!B29="","",'Window &amp; Door DATA INPUT'!B29)</f>
        <v/>
      </c>
      <c r="E23" s="25" t="str">
        <f>IF('Window &amp; Door DATA INPUT'!D29="","",'Window &amp; Door DATA INPUT'!D29)</f>
        <v/>
      </c>
      <c r="F23" s="25" t="str">
        <f>IF(B23=1,'Window &amp; Door DATA INPUT'!H29&amp;RESULTS!$H$5,"")</f>
        <v/>
      </c>
      <c r="G23" s="25" t="str">
        <f>IF(B23=1,VLOOKUP(F23,Parameters!$H$4:$I$20,2,FALSE),"")</f>
        <v/>
      </c>
      <c r="H23" s="25" t="str">
        <f>IF(OR('Window &amp; Door DATA INPUT'!J29=Parameters!$K$4,'Window &amp; Door DATA INPUT'!J29=Parameters!$K$11),"No",IF('Window &amp; Door DATA INPUT'!K29="","",'Window &amp; Door DATA INPUT'!K29))</f>
        <v/>
      </c>
      <c r="I23" s="25" t="str">
        <f>IF('Window &amp; Door DATA INPUT'!J29="","",'Window &amp; Door DATA INPUT'!J29)</f>
        <v/>
      </c>
      <c r="J23" s="71" t="str">
        <f>IF('Window &amp; Door DATA INPUT'!L29=Parameters!$O$5,'Window &amp; Door DATA INPUT'!O29,IF(B23=1,('Window &amp; Door DATA INPUT'!N29*'Window &amp; Door DATA INPUT'!M29)/1000000,""))</f>
        <v/>
      </c>
      <c r="K23" s="72" t="str">
        <f>IF('Window &amp; Door DATA INPUT'!J29="","",VLOOKUP('Window &amp; Door DATA INPUT'!J29,Parameters!$K$4:$L$16,2,FALSE))</f>
        <v/>
      </c>
      <c r="L23" s="26" t="str">
        <f>IF($H23="yes",IF($K23="Y",'Window &amp; Door DATA INPUT'!Q29/1000,IF($K23="N",'Window &amp; Door DATA INPUT'!P29/1000)),"")</f>
        <v/>
      </c>
      <c r="M23" s="26" t="str">
        <f>IF($H23="yes",IF($K23="Y",'Window &amp; Door DATA INPUT'!P29/1000,IF($K23="N",'Window &amp; Door DATA INPUT'!Q29/1000)),"")</f>
        <v/>
      </c>
      <c r="N23" s="71" t="str">
        <f t="shared" si="8"/>
        <v/>
      </c>
      <c r="O23" s="72" t="str">
        <f>IF(AND(B23=1,C23=0,H23="yes"),"A",IF(AND(C23=1,H23="yes",'Window &amp; Door DATA INPUT'!R29="no"),"B",IF(AND(C23=1,H23="yes",'Window &amp; Door DATA INPUT'!R29="yes",'Window &amp; Door DATA INPUT'!S29="yes"),"C",IF(AND(C23=1,H23="yes",'Window &amp; Door DATA INPUT'!R29="yes",'Window &amp; Door DATA INPUT'!S29="no"),"D",""))))</f>
        <v/>
      </c>
      <c r="P23" s="100" t="str">
        <f>IF(AND(C23=1,H23="yes",OR(I23=Parameters!$K$12,I23=Parameters!$K$13,I23=Parameters!$K$14)),"E",IF(AND(C23=1,H23="yes",NOT(OR(I23=Parameters!$K$12,I23=Parameters!$K$13,I23=Parameters!$K$14))),"F",""))</f>
        <v/>
      </c>
      <c r="Q23" s="100" t="str">
        <f>IF(AND(B23=1,H23="yes"),VLOOKUP(I23,Parameters!$K$4:$M$16,3,FALSE),"")</f>
        <v/>
      </c>
      <c r="R23" s="100" t="str">
        <f>IF(AND(OR(O23="A",O23="B",O23="d"),Q23="input"),'Window &amp; Door DATA INPUT'!AA29,IF(AND(O23="C",Q23="input"),'Window &amp; Door DATA INPUT'!W29,Calculations!Q23))</f>
        <v/>
      </c>
      <c r="S23" s="75" t="str">
        <f>IF('Window &amp; Door DATA INPUT'!X29="Yes",'Window &amp; Door DATA INPUT'!Y29/1000,IF(B23=1,"N/A",""))</f>
        <v/>
      </c>
      <c r="T23" s="26" t="str">
        <f>IF(Q23="calc",IF(O23="c",'Window &amp; Door DATA INPUT'!U29/1000,(Parameters!$S$4-'Window &amp; Door DATA INPUT'!Z29+Parameters!$Q$4)/1000),"")</f>
        <v/>
      </c>
      <c r="U23" s="26" t="str">
        <f t="shared" si="0"/>
        <v/>
      </c>
      <c r="V23" s="26" t="str">
        <f t="shared" si="9"/>
        <v/>
      </c>
      <c r="W23" s="80" t="str">
        <f t="shared" si="1"/>
        <v/>
      </c>
      <c r="X23" s="26" t="str">
        <f>IF(OR($H23="no",$B23=0),"",IF($I23=Parameters!$K$15,$L23/($M23/2),$L23/$M23))</f>
        <v/>
      </c>
      <c r="Y23" s="26" t="str">
        <f>IF(OR($H23="no",$B23=0),"",IF($X23&lt;0.5,Parameters!$X$4,IF($X23&lt;1,Parameters!$Y$4,IF($X23&lt;2,Parameters!$Z$4,Parameters!$AA$4))))</f>
        <v/>
      </c>
      <c r="Z23" s="26" t="str">
        <f>IF(OR($H23="no",$B23=0),"",IF($X23&lt;0.5,Parameters!$X$5,IF($X23&lt;1,Parameters!$Y$5,IF($X23&lt;2,Parameters!$Z$5,Parameters!$AA$5))))</f>
        <v/>
      </c>
      <c r="AA23" s="26" t="str">
        <f>IF(OR($H23="no",$B23=0),"",IF($I23=Parameters!$K$15,(2*($M23/2)*SIN(RADIANS(Calculations!$W23/2))),(2*$M23*SIN(RADIANS($W23/2)))))</f>
        <v/>
      </c>
      <c r="AB23" s="26" t="str">
        <f t="shared" si="10"/>
        <v/>
      </c>
      <c r="AC23" s="26" t="str">
        <f>IF(OR($H23="no",$B23=0),"",IF($I23=Parameters!$K$15,$AB23*$N23/2,$AB23*$N23))</f>
        <v/>
      </c>
      <c r="AD23" s="112" t="str">
        <f>IF(OR($H23="no",$B23=0),"",IF($I23=Parameters!$K$15,$AC23*2/Parameters!$AB$4,$AC23/Parameters!$AB$4))</f>
        <v/>
      </c>
      <c r="AE23" s="26" t="str">
        <f>IF(AND(O23="B",Q23="calc"),V23,IF(AND(O23="C",Q23="calc"),'Window &amp; Door DATA INPUT'!T29/1000,""))</f>
        <v/>
      </c>
      <c r="AF23" s="100" t="str">
        <f>IF(AND(O23="B",Q23="input"),'Window &amp; Door DATA INPUT'!AA29,IF(AND(O23="C",Q23="input",P23="F"),'Window &amp; Door DATA INPUT'!V29,IF(AND(O23="C",P23="E"),0,IF(AND(O23="D"),0,IF(AND(B23=1,C23=0),"",(Calculations!Q23))))))</f>
        <v/>
      </c>
      <c r="AG23" s="80" t="str">
        <f t="shared" si="2"/>
        <v/>
      </c>
      <c r="AH23" s="26" t="str">
        <f>IF(OR($H23="no",$C23=0),"",IF($I23=Parameters!$K$15,$L23/($M23/2),$L23/$M23))</f>
        <v/>
      </c>
      <c r="AI23" s="26" t="str">
        <f>IF(OR($H23="no",$C23=0),"",IF($AH23&lt;0.5,Parameters!$X$4,IF($AH23&lt;1,Parameters!$Y$4,IF($AH23&lt;2,Parameters!$Z$4,Parameters!$AA$4))))</f>
        <v/>
      </c>
      <c r="AJ23" s="26" t="str">
        <f>IF(OR($H23="no",$C23=0),"",IF($AH23&lt;0.5,Parameters!$X$5,IF($AH23&lt;1,Parameters!$Y$5,IF($AH23&lt;2,Parameters!$Z$5,Parameters!$AA$5))))</f>
        <v/>
      </c>
      <c r="AK23" s="26" t="str">
        <f>IF(OR($H23="no",$C23=0),"",IF($I23=Parameters!$K$15,(2*($M23/2)*SIN(RADIANS(Calculations!$AG23/2))),(2*$M23*SIN(RADIANS($AG23/2)))))</f>
        <v/>
      </c>
      <c r="AL23" s="26" t="str">
        <f t="shared" si="11"/>
        <v/>
      </c>
      <c r="AM23" s="26" t="str">
        <f>IF(OR($H23="no",$C23=0),"",IF($I23=Parameters!$K$15,$AL23*$N23/2,$AL23*$N23))</f>
        <v/>
      </c>
      <c r="AN23" s="112" t="str">
        <f>IF(OR($H23="no",$C23=0),"",IF($I23=Parameters!$K$15,$AM23*2/Parameters!$AB$4,$AM23/Parameters!$AB$4))</f>
        <v/>
      </c>
      <c r="AP23" s="47" t="str">
        <f>Parameters!D23</f>
        <v>Bedroom 7</v>
      </c>
      <c r="AQ23" s="23">
        <f t="shared" si="22"/>
        <v>0</v>
      </c>
      <c r="AR23" s="23">
        <f t="shared" ref="AR23:AR24" si="29">SUMIFS($J$4:$J$143,$D$4:$D$143,AP23)</f>
        <v>0</v>
      </c>
      <c r="AS23" s="22" t="str">
        <f t="shared" ref="AS23:AS24" si="30">IF(AQ23&gt;0,AR23/AQ23," ")</f>
        <v xml:space="preserve"> </v>
      </c>
      <c r="AT23" s="23">
        <f t="shared" ref="AT23:AT24" si="31">SUMIFS($AD$4:$AD$143,$D$4:$D$143,AP23)</f>
        <v>0</v>
      </c>
      <c r="AU23" s="22" t="str">
        <f t="shared" ref="AU23:AU24" si="32">IF(AR23=$BA$12,AS23,"")</f>
        <v xml:space="preserve"> </v>
      </c>
      <c r="AV23" s="23">
        <f t="shared" ref="AV23:AV24" si="33">SUMIFS($AN$4:$AN$143,$D$4:$D$143,AP23)</f>
        <v>0</v>
      </c>
      <c r="AW23" s="22" t="str">
        <f t="shared" ref="AW23:AW24" si="34">IF(AQ23&gt;0,AV23/AQ23," ")</f>
        <v xml:space="preserve"> </v>
      </c>
      <c r="AX23" s="53">
        <f t="shared" ref="AX23:AX24" si="35">IF(AQ23&gt;0,1,0)</f>
        <v>0</v>
      </c>
      <c r="BC23" s="47" t="s">
        <v>80</v>
      </c>
      <c r="BD23" s="52" t="str">
        <f t="shared" si="21"/>
        <v/>
      </c>
      <c r="BE23" s="54" t="str">
        <f t="shared" si="20"/>
        <v/>
      </c>
      <c r="BF23" s="5"/>
      <c r="BG23" s="5"/>
      <c r="BH23" s="5"/>
      <c r="BI23" s="292">
        <f>'Window &amp; Door DATA INPUT'!H29</f>
        <v>0</v>
      </c>
      <c r="BJ23" s="293" t="str">
        <f t="shared" si="14"/>
        <v/>
      </c>
      <c r="BK23" s="5"/>
      <c r="BL23" s="5"/>
      <c r="BM23" s="5"/>
    </row>
    <row r="24" spans="2:65" x14ac:dyDescent="0.3">
      <c r="B24" s="53">
        <f>IF('Window &amp; Door DATA INPUT'!B30&gt;1,1,0)</f>
        <v>0</v>
      </c>
      <c r="C24" s="53">
        <f>IF(AND(B24=1,OR(D24=Parameters!$D$17, D24=Parameters!$D$18,D24=Parameters!$D$19,D24=Parameters!$D$20,D24=Parameters!$D$21,D24=Parameters!$D$22, D24=Parameters!$D$23, D24=Parameters!$D$24)),1,0)</f>
        <v>0</v>
      </c>
      <c r="D24" s="55" t="str">
        <f>IF('Window &amp; Door DATA INPUT'!B30="","",'Window &amp; Door DATA INPUT'!B30)</f>
        <v/>
      </c>
      <c r="E24" s="25" t="str">
        <f>IF('Window &amp; Door DATA INPUT'!D30="","",'Window &amp; Door DATA INPUT'!D30)</f>
        <v/>
      </c>
      <c r="F24" s="25" t="str">
        <f>IF(B24=1,'Window &amp; Door DATA INPUT'!H30&amp;RESULTS!$H$5,"")</f>
        <v/>
      </c>
      <c r="G24" s="25" t="str">
        <f>IF(B24=1,VLOOKUP(F24,Parameters!$H$4:$I$20,2,FALSE),"")</f>
        <v/>
      </c>
      <c r="H24" s="25" t="str">
        <f>IF(OR('Window &amp; Door DATA INPUT'!J30=Parameters!$K$4,'Window &amp; Door DATA INPUT'!J30=Parameters!$K$11),"No",IF('Window &amp; Door DATA INPUT'!K30="","",'Window &amp; Door DATA INPUT'!K30))</f>
        <v/>
      </c>
      <c r="I24" s="25" t="str">
        <f>IF('Window &amp; Door DATA INPUT'!J30="","",'Window &amp; Door DATA INPUT'!J30)</f>
        <v/>
      </c>
      <c r="J24" s="71" t="str">
        <f>IF('Window &amp; Door DATA INPUT'!L30=Parameters!$O$5,'Window &amp; Door DATA INPUT'!O30,IF(B24=1,('Window &amp; Door DATA INPUT'!N30*'Window &amp; Door DATA INPUT'!M30)/1000000,""))</f>
        <v/>
      </c>
      <c r="K24" s="72" t="str">
        <f>IF('Window &amp; Door DATA INPUT'!J30="","",VLOOKUP('Window &amp; Door DATA INPUT'!J30,Parameters!$K$4:$L$16,2,FALSE))</f>
        <v/>
      </c>
      <c r="L24" s="26" t="str">
        <f>IF($H24="yes",IF($K24="Y",'Window &amp; Door DATA INPUT'!Q30/1000,IF($K24="N",'Window &amp; Door DATA INPUT'!P30/1000)),"")</f>
        <v/>
      </c>
      <c r="M24" s="26" t="str">
        <f>IF($H24="yes",IF($K24="Y",'Window &amp; Door DATA INPUT'!P30/1000,IF($K24="N",'Window &amp; Door DATA INPUT'!Q30/1000)),"")</f>
        <v/>
      </c>
      <c r="N24" s="71" t="str">
        <f t="shared" ref="N24" si="36">IF(L24="","",L24*M24)</f>
        <v/>
      </c>
      <c r="O24" s="72" t="str">
        <f>IF(AND(B24=1,C24=0,H24="yes"),"A",IF(AND(C24=1,H24="yes",'Window &amp; Door DATA INPUT'!R30="no"),"B",IF(AND(C24=1,H24="yes",'Window &amp; Door DATA INPUT'!R30="yes",'Window &amp; Door DATA INPUT'!S30="yes"),"C",IF(AND(C24=1,H24="yes",'Window &amp; Door DATA INPUT'!R30="yes",'Window &amp; Door DATA INPUT'!S30="no"),"D",""))))</f>
        <v/>
      </c>
      <c r="P24" s="100" t="str">
        <f>IF(AND(C24=1,H24="yes",OR(I24=Parameters!$K$12,I24=Parameters!$K$13,I24=Parameters!$K$14)),"E",IF(AND(C24=1,H24="yes",NOT(OR(I24=Parameters!$K$12,I24=Parameters!$K$13,I24=Parameters!$K$14))),"F",""))</f>
        <v/>
      </c>
      <c r="Q24" s="100" t="str">
        <f>IF(AND(B24=1,H24="yes"),VLOOKUP(I24,Parameters!$K$4:$M$16,3,FALSE),"")</f>
        <v/>
      </c>
      <c r="R24" s="100" t="str">
        <f>IF(AND(OR(O24="A",O24="B",O24="d"),Q24="input"),'Window &amp; Door DATA INPUT'!AA30,IF(AND(O24="C",Q24="input"),'Window &amp; Door DATA INPUT'!W30,Calculations!Q24))</f>
        <v/>
      </c>
      <c r="S24" s="75" t="str">
        <f>IF('Window &amp; Door DATA INPUT'!X30="Yes",'Window &amp; Door DATA INPUT'!Y30/1000,IF(B24=1,"N/A",""))</f>
        <v/>
      </c>
      <c r="T24" s="26" t="str">
        <f>IF(Q24="calc",IF(O24="c",'Window &amp; Door DATA INPUT'!U30/1000,(Parameters!$S$4-'Window &amp; Door DATA INPUT'!Z30+Parameters!$Q$4)/1000),"")</f>
        <v/>
      </c>
      <c r="U24" s="26" t="str">
        <f t="shared" si="0"/>
        <v/>
      </c>
      <c r="V24" s="26" t="str">
        <f t="shared" si="9"/>
        <v/>
      </c>
      <c r="W24" s="80" t="str">
        <f t="shared" si="1"/>
        <v/>
      </c>
      <c r="X24" s="26" t="str">
        <f>IF(OR($H24="no",$B24=0),"",IF($I24=Parameters!$K$15,$L24/($M24/2),$L24/$M24))</f>
        <v/>
      </c>
      <c r="Y24" s="26" t="str">
        <f>IF(OR($H24="no",$B24=0),"",IF($X24&lt;0.5,Parameters!$X$4,IF($X24&lt;1,Parameters!$Y$4,IF($X24&lt;2,Parameters!$Z$4,Parameters!$AA$4))))</f>
        <v/>
      </c>
      <c r="Z24" s="26" t="str">
        <f>IF(OR($H24="no",$B24=0),"",IF($X24&lt;0.5,Parameters!$X$5,IF($X24&lt;1,Parameters!$Y$5,IF($X24&lt;2,Parameters!$Z$5,Parameters!$AA$5))))</f>
        <v/>
      </c>
      <c r="AA24" s="26" t="str">
        <f>IF(OR($H24="no",$B24=0),"",IF($I24=Parameters!$K$15,(2*($M24/2)*SIN(RADIANS(Calculations!$W24/2))),(2*$M24*SIN(RADIANS($W24/2)))))</f>
        <v/>
      </c>
      <c r="AB24" s="26" t="str">
        <f t="shared" si="10"/>
        <v/>
      </c>
      <c r="AC24" s="26" t="str">
        <f>IF(OR($H24="no",$B24=0),"",IF($I24=Parameters!$K$15,$AB24*$N24/2,$AB24*$N24))</f>
        <v/>
      </c>
      <c r="AD24" s="112" t="str">
        <f>IF(OR($H24="no",$B24=0),"",IF($I24=Parameters!$K$15,$AC24*2/Parameters!$AB$4,$AC24/Parameters!$AB$4))</f>
        <v/>
      </c>
      <c r="AE24" s="26" t="str">
        <f>IF(AND(O24="B",Q24="calc"),V24,IF(AND(O24="C",Q24="calc"),'Window &amp; Door DATA INPUT'!T30/1000,""))</f>
        <v/>
      </c>
      <c r="AF24" s="100" t="str">
        <f>IF(AND(O24="B",Q24="input"),'Window &amp; Door DATA INPUT'!AA30,IF(AND(O24="C",Q24="input",P24="F"),'Window &amp; Door DATA INPUT'!V30,IF(AND(O24="C",P24="E"),0,IF(AND(O24="D"),0,IF(AND(B24=1,C24=0),"",(Calculations!Q24))))))</f>
        <v/>
      </c>
      <c r="AG24" s="80" t="str">
        <f t="shared" si="2"/>
        <v/>
      </c>
      <c r="AH24" s="26" t="str">
        <f>IF(OR($H24="no",$C24=0),"",IF($I24=Parameters!$K$15,$L24/($M24/2),$L24/$M24))</f>
        <v/>
      </c>
      <c r="AI24" s="26" t="str">
        <f>IF(OR($H24="no",$C24=0),"",IF($AH24&lt;0.5,Parameters!$X$4,IF($AH24&lt;1,Parameters!$Y$4,IF($AH24&lt;2,Parameters!$Z$4,Parameters!$AA$4))))</f>
        <v/>
      </c>
      <c r="AJ24" s="26" t="str">
        <f>IF(OR($H24="no",$C24=0),"",IF($AH24&lt;0.5,Parameters!$X$5,IF($AH24&lt;1,Parameters!$Y$5,IF($AH24&lt;2,Parameters!$Z$5,Parameters!$AA$5))))</f>
        <v/>
      </c>
      <c r="AK24" s="26" t="str">
        <f>IF(OR($H24="no",$C24=0),"",IF($I24=Parameters!$K$15,(2*($M24/2)*SIN(RADIANS(Calculations!$AG24/2))),(2*$M24*SIN(RADIANS($AG24/2)))))</f>
        <v/>
      </c>
      <c r="AL24" s="26" t="str">
        <f t="shared" si="11"/>
        <v/>
      </c>
      <c r="AM24" s="26" t="str">
        <f>IF(OR($H24="no",$C24=0),"",IF($I24=Parameters!$K$15,$AL24*$N24/2,$AL24*$N24))</f>
        <v/>
      </c>
      <c r="AN24" s="112" t="str">
        <f>IF(OR($H24="no",$C24=0),"",IF($I24=Parameters!$K$15,$AM24*2/Parameters!$AB$4,$AM24/Parameters!$AB$4))</f>
        <v/>
      </c>
      <c r="AP24" s="47" t="str">
        <f>Parameters!D24</f>
        <v>Bedroom 8</v>
      </c>
      <c r="AQ24" s="23">
        <f t="shared" si="22"/>
        <v>0</v>
      </c>
      <c r="AR24" s="23">
        <f t="shared" si="29"/>
        <v>0</v>
      </c>
      <c r="AS24" s="22" t="str">
        <f t="shared" si="30"/>
        <v xml:space="preserve"> </v>
      </c>
      <c r="AT24" s="23">
        <f t="shared" si="31"/>
        <v>0</v>
      </c>
      <c r="AU24" s="22" t="str">
        <f t="shared" si="32"/>
        <v xml:space="preserve"> </v>
      </c>
      <c r="AV24" s="23">
        <f t="shared" si="33"/>
        <v>0</v>
      </c>
      <c r="AW24" s="22" t="str">
        <f t="shared" si="34"/>
        <v xml:space="preserve"> </v>
      </c>
      <c r="AX24" s="53">
        <f t="shared" si="35"/>
        <v>0</v>
      </c>
      <c r="BC24" s="47" t="s">
        <v>81</v>
      </c>
      <c r="BD24" s="52" t="str">
        <f t="shared" si="21"/>
        <v/>
      </c>
      <c r="BE24" s="54" t="str">
        <f t="shared" si="20"/>
        <v/>
      </c>
      <c r="BF24" s="5"/>
      <c r="BG24" s="5"/>
      <c r="BH24" s="5"/>
      <c r="BI24" s="292">
        <f>'Window &amp; Door DATA INPUT'!H30</f>
        <v>0</v>
      </c>
      <c r="BJ24" s="293" t="str">
        <f t="shared" si="14"/>
        <v/>
      </c>
      <c r="BK24" s="5"/>
      <c r="BL24" s="5"/>
      <c r="BM24" s="5"/>
    </row>
    <row r="25" spans="2:65" x14ac:dyDescent="0.3">
      <c r="B25" s="53">
        <f>IF('Window &amp; Door DATA INPUT'!B31&gt;1,1,0)</f>
        <v>0</v>
      </c>
      <c r="C25" s="53">
        <f>IF(AND(B25=1,OR(D25=Parameters!$D$17, D25=Parameters!$D$18,D25=Parameters!$D$19,D25=Parameters!$D$20,D25=Parameters!$D$21,D25=Parameters!$D$22, D25=Parameters!$D$23, D25=Parameters!$D$24)),1,0)</f>
        <v>0</v>
      </c>
      <c r="D25" s="55" t="str">
        <f>IF('Window &amp; Door DATA INPUT'!B31="","",'Window &amp; Door DATA INPUT'!B31)</f>
        <v/>
      </c>
      <c r="E25" s="25" t="str">
        <f>IF('Window &amp; Door DATA INPUT'!D31="","",'Window &amp; Door DATA INPUT'!D31)</f>
        <v/>
      </c>
      <c r="F25" s="25" t="str">
        <f>IF(B25=1,'Window &amp; Door DATA INPUT'!H31&amp;RESULTS!$H$5,"")</f>
        <v/>
      </c>
      <c r="G25" s="25" t="str">
        <f>IF(B25=1,VLOOKUP(F25,Parameters!$H$4:$I$20,2,FALSE),"")</f>
        <v/>
      </c>
      <c r="H25" s="25" t="str">
        <f>IF(OR('Window &amp; Door DATA INPUT'!J31=Parameters!$K$4,'Window &amp; Door DATA INPUT'!J31=Parameters!$K$11),"No",IF('Window &amp; Door DATA INPUT'!K31="","",'Window &amp; Door DATA INPUT'!K31))</f>
        <v/>
      </c>
      <c r="I25" s="25" t="str">
        <f>IF('Window &amp; Door DATA INPUT'!J31="","",'Window &amp; Door DATA INPUT'!J31)</f>
        <v/>
      </c>
      <c r="J25" s="71" t="str">
        <f>IF('Window &amp; Door DATA INPUT'!L31=Parameters!$O$5,'Window &amp; Door DATA INPUT'!O31,IF(B25=1,('Window &amp; Door DATA INPUT'!N31*'Window &amp; Door DATA INPUT'!M31)/1000000,""))</f>
        <v/>
      </c>
      <c r="K25" s="72" t="str">
        <f>IF('Window &amp; Door DATA INPUT'!J31="","",VLOOKUP('Window &amp; Door DATA INPUT'!J31,Parameters!$K$4:$L$16,2,FALSE))</f>
        <v/>
      </c>
      <c r="L25" s="26" t="str">
        <f>IF($H25="yes",IF($K25="Y",'Window &amp; Door DATA INPUT'!Q31/1000,IF($K25="N",'Window &amp; Door DATA INPUT'!P31/1000)),"")</f>
        <v/>
      </c>
      <c r="M25" s="26" t="str">
        <f>IF($H25="yes",IF($K25="Y",'Window &amp; Door DATA INPUT'!P31/1000,IF($K25="N",'Window &amp; Door DATA INPUT'!Q31/1000)),"")</f>
        <v/>
      </c>
      <c r="N25" s="71" t="str">
        <f t="shared" ref="N25:N80" si="37">IF(L25="","",L25*M25)</f>
        <v/>
      </c>
      <c r="O25" s="72" t="str">
        <f>IF(AND(B25=1,C25=0,H25="yes"),"A",IF(AND(C25=1,H25="yes",'Window &amp; Door DATA INPUT'!R31="no"),"B",IF(AND(C25=1,H25="yes",'Window &amp; Door DATA INPUT'!R31="yes",'Window &amp; Door DATA INPUT'!S31="yes"),"C",IF(AND(C25=1,H25="yes",'Window &amp; Door DATA INPUT'!R31="yes",'Window &amp; Door DATA INPUT'!S31="no"),"D",""))))</f>
        <v/>
      </c>
      <c r="P25" s="100" t="str">
        <f>IF(AND(C25=1,H25="yes",OR(I25=Parameters!$K$12,I25=Parameters!$K$13,I25=Parameters!$K$14)),"E",IF(AND(C25=1,H25="yes",NOT(OR(I25=Parameters!$K$12,I25=Parameters!$K$13,I25=Parameters!$K$14))),"F",""))</f>
        <v/>
      </c>
      <c r="Q25" s="100" t="str">
        <f>IF(AND(B25=1,H25="yes"),VLOOKUP(I25,Parameters!$K$4:$M$16,3,FALSE),"")</f>
        <v/>
      </c>
      <c r="R25" s="100" t="str">
        <f>IF(AND(OR(O25="A",O25="B",O25="d"),Q25="input"),'Window &amp; Door DATA INPUT'!AA31,IF(AND(O25="C",Q25="input"),'Window &amp; Door DATA INPUT'!W31,Calculations!Q25))</f>
        <v/>
      </c>
      <c r="S25" s="75" t="str">
        <f>IF('Window &amp; Door DATA INPUT'!X31="Yes",'Window &amp; Door DATA INPUT'!Y31/1000,IF(B25=1,"N/A",""))</f>
        <v/>
      </c>
      <c r="T25" s="26" t="str">
        <f>IF(Q25="calc",IF(O25="c",'Window &amp; Door DATA INPUT'!U31/1000,(Parameters!$S$4-'Window &amp; Door DATA INPUT'!Z31+Parameters!$Q$4)/1000),"")</f>
        <v/>
      </c>
      <c r="U25" s="26" t="str">
        <f t="shared" ref="U25:U80" si="38">IF(Q25="calc",IF(T25&gt;M25,M25,T25),"")</f>
        <v/>
      </c>
      <c r="V25" s="26" t="str">
        <f t="shared" ref="V25:V80" si="39">IF(AND(S25&gt;0,S25&lt;U25),S25,U25)</f>
        <v/>
      </c>
      <c r="W25" s="80" t="str">
        <f t="shared" ref="W25:W80" si="40">IF(R25="calc",DEGREES(ASIN(V25/M25)),R25)</f>
        <v/>
      </c>
      <c r="X25" s="26" t="str">
        <f>IF(OR($H25="no",$B25=0),"",IF($I25=Parameters!$K$15,$L25/($M25/2),$L25/$M25))</f>
        <v/>
      </c>
      <c r="Y25" s="26" t="str">
        <f>IF(OR($H25="no",$B25=0),"",IF($X25&lt;0.5,Parameters!$X$4,IF($X25&lt;1,Parameters!$Y$4,IF($X25&lt;2,Parameters!$Z$4,Parameters!$AA$4))))</f>
        <v/>
      </c>
      <c r="Z25" s="26" t="str">
        <f>IF(OR($H25="no",$B25=0),"",IF($X25&lt;0.5,Parameters!$X$5,IF($X25&lt;1,Parameters!$Y$5,IF($X25&lt;2,Parameters!$Z$5,Parameters!$AA$5))))</f>
        <v/>
      </c>
      <c r="AA25" s="26" t="str">
        <f>IF(OR($H25="no",$B25=0),"",IF($I25=Parameters!$K$15,(2*($M25/2)*SIN(RADIANS(Calculations!$W25/2))),(2*$M25*SIN(RADIANS($W25/2)))))</f>
        <v/>
      </c>
      <c r="AB25" s="26" t="str">
        <f t="shared" si="10"/>
        <v/>
      </c>
      <c r="AC25" s="26" t="str">
        <f>IF(OR($H25="no",$B25=0),"",IF($I25=Parameters!$K$15,$AB25*$N25/2,$AB25*$N25))</f>
        <v/>
      </c>
      <c r="AD25" s="112" t="str">
        <f>IF(OR($H25="no",$B25=0),"",IF($I25=Parameters!$K$15,$AC25*2/Parameters!$AB$4,$AC25/Parameters!$AB$4))</f>
        <v/>
      </c>
      <c r="AE25" s="26" t="str">
        <f>IF(AND(O25="B",Q25="calc"),V25,IF(AND(O25="C",Q25="calc"),'Window &amp; Door DATA INPUT'!T31/1000,""))</f>
        <v/>
      </c>
      <c r="AF25" s="100" t="str">
        <f>IF(AND(O25="B",Q25="input"),'Window &amp; Door DATA INPUT'!AA31,IF(AND(O25="C",Q25="input",P25="F"),'Window &amp; Door DATA INPUT'!V31,IF(AND(O25="C",P25="E"),0,IF(AND(O25="D"),0,IF(AND(B25=1,C25=0),"",(Calculations!Q25))))))</f>
        <v/>
      </c>
      <c r="AG25" s="80" t="str">
        <f t="shared" ref="AG25:AG80" si="41">IF(AF25="calc",DEGREES(ASIN(AE25/M25)),AF25)</f>
        <v/>
      </c>
      <c r="AH25" s="26" t="str">
        <f>IF(OR($H25="no",$C25=0),"",IF($I25=Parameters!$K$15,$L25/($M25/2),$L25/$M25))</f>
        <v/>
      </c>
      <c r="AI25" s="26" t="str">
        <f>IF(OR($H25="no",$C25=0),"",IF($AH25&lt;0.5,Parameters!$X$4,IF($AH25&lt;1,Parameters!$Y$4,IF($AH25&lt;2,Parameters!$Z$4,Parameters!$AA$4))))</f>
        <v/>
      </c>
      <c r="AJ25" s="26" t="str">
        <f>IF(OR($H25="no",$C25=0),"",IF($AH25&lt;0.5,Parameters!$X$5,IF($AH25&lt;1,Parameters!$Y$5,IF($AH25&lt;2,Parameters!$Z$5,Parameters!$AA$5))))</f>
        <v/>
      </c>
      <c r="AK25" s="26" t="str">
        <f>IF(OR($H25="no",$C25=0),"",IF($I25=Parameters!$K$15,(2*($M25/2)*SIN(RADIANS(Calculations!$AG25/2))),(2*$M25*SIN(RADIANS($AG25/2)))))</f>
        <v/>
      </c>
      <c r="AL25" s="26" t="str">
        <f t="shared" si="11"/>
        <v/>
      </c>
      <c r="AM25" s="26" t="str">
        <f>IF(OR($H25="no",$C25=0),"",IF($I25=Parameters!$K$15,$AL25*$N25/2,$AL25*$N25))</f>
        <v/>
      </c>
      <c r="AN25" s="112" t="str">
        <f>IF(OR($H25="no",$C25=0),"",IF($I25=Parameters!$K$15,$AM25*2/Parameters!$AB$4,$AM25/Parameters!$AB$4))</f>
        <v/>
      </c>
      <c r="AP25" s="47" t="str">
        <f>Parameters!D25</f>
        <v>Bathroom 1</v>
      </c>
      <c r="AQ25" s="23">
        <f t="shared" si="22"/>
        <v>0</v>
      </c>
      <c r="AR25" s="23">
        <f t="shared" si="23"/>
        <v>0</v>
      </c>
      <c r="AS25" s="22" t="str">
        <f t="shared" si="24"/>
        <v xml:space="preserve"> </v>
      </c>
      <c r="AT25" s="23">
        <f t="shared" si="25"/>
        <v>0</v>
      </c>
      <c r="AU25" s="22" t="str">
        <f t="shared" si="26"/>
        <v xml:space="preserve"> </v>
      </c>
      <c r="AV25" s="50"/>
      <c r="AW25" s="50"/>
      <c r="AX25" s="11"/>
      <c r="BC25" s="47" t="s">
        <v>475</v>
      </c>
      <c r="BD25" s="52" t="str">
        <f t="shared" si="21"/>
        <v/>
      </c>
      <c r="BE25" s="54" t="str">
        <f>IF(AV22&gt;0,AW22*100,IF(AND(AV22=0,AX22=1),0,""))</f>
        <v/>
      </c>
      <c r="BF25" s="5"/>
      <c r="BG25" s="5"/>
      <c r="BH25" s="5"/>
      <c r="BI25" s="292">
        <f>'Window &amp; Door DATA INPUT'!H31</f>
        <v>0</v>
      </c>
      <c r="BJ25" s="293" t="str">
        <f t="shared" ref="BJ25:BJ80" si="42">J25</f>
        <v/>
      </c>
      <c r="BK25" s="5"/>
      <c r="BL25" s="5"/>
      <c r="BM25" s="5"/>
    </row>
    <row r="26" spans="2:65" x14ac:dyDescent="0.3">
      <c r="B26" s="53">
        <f>IF('Window &amp; Door DATA INPUT'!B32&gt;1,1,0)</f>
        <v>0</v>
      </c>
      <c r="C26" s="53">
        <f>IF(AND(B26=1,OR(D26=Parameters!$D$17, D26=Parameters!$D$18,D26=Parameters!$D$19,D26=Parameters!$D$20,D26=Parameters!$D$21,D26=Parameters!$D$22, D26=Parameters!$D$23, D26=Parameters!$D$24)),1,0)</f>
        <v>0</v>
      </c>
      <c r="D26" s="55" t="str">
        <f>IF('Window &amp; Door DATA INPUT'!B32="","",'Window &amp; Door DATA INPUT'!B32)</f>
        <v/>
      </c>
      <c r="E26" s="25" t="str">
        <f>IF('Window &amp; Door DATA INPUT'!D32="","",'Window &amp; Door DATA INPUT'!D32)</f>
        <v/>
      </c>
      <c r="F26" s="25" t="str">
        <f>IF(B26=1,'Window &amp; Door DATA INPUT'!H32&amp;RESULTS!$H$5,"")</f>
        <v/>
      </c>
      <c r="G26" s="25" t="str">
        <f>IF(B26=1,VLOOKUP(F26,Parameters!$H$4:$I$20,2,FALSE),"")</f>
        <v/>
      </c>
      <c r="H26" s="25" t="str">
        <f>IF(OR('Window &amp; Door DATA INPUT'!J32=Parameters!$K$4,'Window &amp; Door DATA INPUT'!J32=Parameters!$K$11),"No",IF('Window &amp; Door DATA INPUT'!K32="","",'Window &amp; Door DATA INPUT'!K32))</f>
        <v/>
      </c>
      <c r="I26" s="25" t="str">
        <f>IF('Window &amp; Door DATA INPUT'!J32="","",'Window &amp; Door DATA INPUT'!J32)</f>
        <v/>
      </c>
      <c r="J26" s="71" t="str">
        <f>IF('Window &amp; Door DATA INPUT'!L32=Parameters!$O$5,'Window &amp; Door DATA INPUT'!O32,IF(B26=1,('Window &amp; Door DATA INPUT'!N32*'Window &amp; Door DATA INPUT'!M32)/1000000,""))</f>
        <v/>
      </c>
      <c r="K26" s="72" t="str">
        <f>IF('Window &amp; Door DATA INPUT'!J32="","",VLOOKUP('Window &amp; Door DATA INPUT'!J32,Parameters!$K$4:$L$16,2,FALSE))</f>
        <v/>
      </c>
      <c r="L26" s="26" t="str">
        <f>IF($H26="yes",IF($K26="Y",'Window &amp; Door DATA INPUT'!Q32/1000,IF($K26="N",'Window &amp; Door DATA INPUT'!P32/1000)),"")</f>
        <v/>
      </c>
      <c r="M26" s="26" t="str">
        <f>IF($H26="yes",IF($K26="Y",'Window &amp; Door DATA INPUT'!P32/1000,IF($K26="N",'Window &amp; Door DATA INPUT'!Q32/1000)),"")</f>
        <v/>
      </c>
      <c r="N26" s="71" t="str">
        <f t="shared" si="37"/>
        <v/>
      </c>
      <c r="O26" s="72" t="str">
        <f>IF(AND(B26=1,C26=0,H26="yes"),"A",IF(AND(C26=1,H26="yes",'Window &amp; Door DATA INPUT'!R32="no"),"B",IF(AND(C26=1,H26="yes",'Window &amp; Door DATA INPUT'!R32="yes",'Window &amp; Door DATA INPUT'!S32="yes"),"C",IF(AND(C26=1,H26="yes",'Window &amp; Door DATA INPUT'!R32="yes",'Window &amp; Door DATA INPUT'!S32="no"),"D",""))))</f>
        <v/>
      </c>
      <c r="P26" s="100" t="str">
        <f>IF(AND(C26=1,H26="yes",OR(I26=Parameters!$K$12,I26=Parameters!$K$13,I26=Parameters!$K$14)),"E",IF(AND(C26=1,H26="yes",NOT(OR(I26=Parameters!$K$12,I26=Parameters!$K$13,I26=Parameters!$K$14))),"F",""))</f>
        <v/>
      </c>
      <c r="Q26" s="100" t="str">
        <f>IF(AND(B26=1,H26="yes"),VLOOKUP(I26,Parameters!$K$4:$M$16,3,FALSE),"")</f>
        <v/>
      </c>
      <c r="R26" s="100" t="str">
        <f>IF(AND(OR(O26="A",O26="B",O26="d"),Q26="input"),'Window &amp; Door DATA INPUT'!AA32,IF(AND(O26="C",Q26="input"),'Window &amp; Door DATA INPUT'!W32,Calculations!Q26))</f>
        <v/>
      </c>
      <c r="S26" s="75" t="str">
        <f>IF('Window &amp; Door DATA INPUT'!X32="Yes",'Window &amp; Door DATA INPUT'!Y32/1000,IF(B26=1,"N/A",""))</f>
        <v/>
      </c>
      <c r="T26" s="26" t="str">
        <f>IF(Q26="calc",IF(O26="c",'Window &amp; Door DATA INPUT'!U32/1000,(Parameters!$S$4-'Window &amp; Door DATA INPUT'!Z32+Parameters!$Q$4)/1000),"")</f>
        <v/>
      </c>
      <c r="U26" s="26" t="str">
        <f t="shared" si="38"/>
        <v/>
      </c>
      <c r="V26" s="26" t="str">
        <f t="shared" si="39"/>
        <v/>
      </c>
      <c r="W26" s="80" t="str">
        <f t="shared" si="40"/>
        <v/>
      </c>
      <c r="X26" s="26" t="str">
        <f>IF(OR($H26="no",$B26=0),"",IF($I26=Parameters!$K$15,$L26/($M26/2),$L26/$M26))</f>
        <v/>
      </c>
      <c r="Y26" s="26" t="str">
        <f>IF(OR($H26="no",$B26=0),"",IF($X26&lt;0.5,Parameters!$X$4,IF($X26&lt;1,Parameters!$Y$4,IF($X26&lt;2,Parameters!$Z$4,Parameters!$AA$4))))</f>
        <v/>
      </c>
      <c r="Z26" s="26" t="str">
        <f>IF(OR($H26="no",$B26=0),"",IF($X26&lt;0.5,Parameters!$X$5,IF($X26&lt;1,Parameters!$Y$5,IF($X26&lt;2,Parameters!$Z$5,Parameters!$AA$5))))</f>
        <v/>
      </c>
      <c r="AA26" s="26" t="str">
        <f>IF(OR($H26="no",$B26=0),"",IF($I26=Parameters!$K$15,(2*($M26/2)*SIN(RADIANS(Calculations!$W26/2))),(2*$M26*SIN(RADIANS($W26/2)))))</f>
        <v/>
      </c>
      <c r="AB26" s="26" t="str">
        <f t="shared" si="10"/>
        <v/>
      </c>
      <c r="AC26" s="26" t="str">
        <f>IF(OR($H26="no",$B26=0),"",IF($I26=Parameters!$K$15,$AB26*$N26/2,$AB26*$N26))</f>
        <v/>
      </c>
      <c r="AD26" s="112" t="str">
        <f>IF(OR($H26="no",$B26=0),"",IF($I26=Parameters!$K$15,$AC26*2/Parameters!$AB$4,$AC26/Parameters!$AB$4))</f>
        <v/>
      </c>
      <c r="AE26" s="26" t="str">
        <f>IF(AND(O26="B",Q26="calc"),V26,IF(AND(O26="C",Q26="calc"),'Window &amp; Door DATA INPUT'!T32/1000,""))</f>
        <v/>
      </c>
      <c r="AF26" s="100" t="str">
        <f>IF(AND(O26="B",Q26="input"),'Window &amp; Door DATA INPUT'!AA32,IF(AND(O26="C",Q26="input",P26="F"),'Window &amp; Door DATA INPUT'!V32,IF(AND(O26="C",P26="E"),0,IF(AND(O26="D"),0,IF(AND(B26=1,C26=0),"",(Calculations!Q26))))))</f>
        <v/>
      </c>
      <c r="AG26" s="80" t="str">
        <f t="shared" si="41"/>
        <v/>
      </c>
      <c r="AH26" s="26" t="str">
        <f>IF(OR($H26="no",$C26=0),"",IF($I26=Parameters!$K$15,$L26/($M26/2),$L26/$M26))</f>
        <v/>
      </c>
      <c r="AI26" s="26" t="str">
        <f>IF(OR($H26="no",$C26=0),"",IF($AH26&lt;0.5,Parameters!$X$4,IF($AH26&lt;1,Parameters!$Y$4,IF($AH26&lt;2,Parameters!$Z$4,Parameters!$AA$4))))</f>
        <v/>
      </c>
      <c r="AJ26" s="26" t="str">
        <f>IF(OR($H26="no",$C26=0),"",IF($AH26&lt;0.5,Parameters!$X$5,IF($AH26&lt;1,Parameters!$Y$5,IF($AH26&lt;2,Parameters!$Z$5,Parameters!$AA$5))))</f>
        <v/>
      </c>
      <c r="AK26" s="26" t="str">
        <f>IF(OR($H26="no",$C26=0),"",IF($I26=Parameters!$K$15,(2*($M26/2)*SIN(RADIANS(Calculations!$AG26/2))),(2*$M26*SIN(RADIANS($AG26/2)))))</f>
        <v/>
      </c>
      <c r="AL26" s="26" t="str">
        <f t="shared" si="11"/>
        <v/>
      </c>
      <c r="AM26" s="26" t="str">
        <f>IF(OR($H26="no",$C26=0),"",IF($I26=Parameters!$K$15,$AL26*$N26/2,$AL26*$N26))</f>
        <v/>
      </c>
      <c r="AN26" s="112" t="str">
        <f>IF(OR($H26="no",$C26=0),"",IF($I26=Parameters!$K$15,$AM26*2/Parameters!$AB$4,$AM26/Parameters!$AB$4))</f>
        <v/>
      </c>
      <c r="AP26" s="47" t="str">
        <f>Parameters!D26</f>
        <v>Bathroom 2</v>
      </c>
      <c r="AQ26" s="23">
        <f t="shared" si="22"/>
        <v>0</v>
      </c>
      <c r="AR26" s="23">
        <f t="shared" si="23"/>
        <v>0</v>
      </c>
      <c r="AS26" s="22" t="str">
        <f t="shared" si="24"/>
        <v xml:space="preserve"> </v>
      </c>
      <c r="AT26" s="23">
        <f t="shared" si="25"/>
        <v>0</v>
      </c>
      <c r="AU26" s="22" t="str">
        <f t="shared" si="26"/>
        <v xml:space="preserve"> </v>
      </c>
      <c r="AV26" s="50"/>
      <c r="AW26" s="50"/>
      <c r="AX26" s="11"/>
      <c r="BC26" s="47" t="s">
        <v>489</v>
      </c>
      <c r="BD26" s="52" t="str">
        <f t="shared" ref="BD26:BD27" si="43">IF(AX23=1,AV23,"")</f>
        <v/>
      </c>
      <c r="BE26" s="54" t="str">
        <f t="shared" ref="BE26:BE27" si="44">IF(AV23&gt;0,AW23*100,IF(AND(AV23=0,AX23=1),0,""))</f>
        <v/>
      </c>
      <c r="BF26" s="5"/>
      <c r="BG26" s="5"/>
      <c r="BH26" s="5"/>
      <c r="BI26" s="292">
        <f>'Window &amp; Door DATA INPUT'!H32</f>
        <v>0</v>
      </c>
      <c r="BJ26" s="293" t="str">
        <f t="shared" si="42"/>
        <v/>
      </c>
      <c r="BK26" s="5"/>
      <c r="BL26" s="5"/>
      <c r="BM26" s="5"/>
    </row>
    <row r="27" spans="2:65" x14ac:dyDescent="0.3">
      <c r="B27" s="53">
        <f>IF('Window &amp; Door DATA INPUT'!B33&gt;1,1,0)</f>
        <v>0</v>
      </c>
      <c r="C27" s="53">
        <f>IF(AND(B27=1,OR(D27=Parameters!$D$17, D27=Parameters!$D$18,D27=Parameters!$D$19,D27=Parameters!$D$20,D27=Parameters!$D$21,D27=Parameters!$D$22, D27=Parameters!$D$23, D27=Parameters!$D$24)),1,0)</f>
        <v>0</v>
      </c>
      <c r="D27" s="55" t="str">
        <f>IF('Window &amp; Door DATA INPUT'!B33="","",'Window &amp; Door DATA INPUT'!B33)</f>
        <v/>
      </c>
      <c r="E27" s="25" t="str">
        <f>IF('Window &amp; Door DATA INPUT'!D33="","",'Window &amp; Door DATA INPUT'!D33)</f>
        <v/>
      </c>
      <c r="F27" s="25" t="str">
        <f>IF(B27=1,'Window &amp; Door DATA INPUT'!H33&amp;RESULTS!$H$5,"")</f>
        <v/>
      </c>
      <c r="G27" s="25" t="str">
        <f>IF(B27=1,VLOOKUP(F27,Parameters!$H$4:$I$20,2,FALSE),"")</f>
        <v/>
      </c>
      <c r="H27" s="25" t="str">
        <f>IF(OR('Window &amp; Door DATA INPUT'!J33=Parameters!$K$4,'Window &amp; Door DATA INPUT'!J33=Parameters!$K$11),"No",IF('Window &amp; Door DATA INPUT'!K33="","",'Window &amp; Door DATA INPUT'!K33))</f>
        <v/>
      </c>
      <c r="I27" s="25" t="str">
        <f>IF('Window &amp; Door DATA INPUT'!J33="","",'Window &amp; Door DATA INPUT'!J33)</f>
        <v/>
      </c>
      <c r="J27" s="71" t="str">
        <f>IF('Window &amp; Door DATA INPUT'!L33=Parameters!$O$5,'Window &amp; Door DATA INPUT'!O33,IF(B27=1,('Window &amp; Door DATA INPUT'!N33*'Window &amp; Door DATA INPUT'!M33)/1000000,""))</f>
        <v/>
      </c>
      <c r="K27" s="72" t="str">
        <f>IF('Window &amp; Door DATA INPUT'!J33="","",VLOOKUP('Window &amp; Door DATA INPUT'!J33,Parameters!$K$4:$L$16,2,FALSE))</f>
        <v/>
      </c>
      <c r="L27" s="26" t="str">
        <f>IF($H27="yes",IF($K27="Y",'Window &amp; Door DATA INPUT'!Q33/1000,IF($K27="N",'Window &amp; Door DATA INPUT'!P33/1000)),"")</f>
        <v/>
      </c>
      <c r="M27" s="26" t="str">
        <f>IF($H27="yes",IF($K27="Y",'Window &amp; Door DATA INPUT'!P33/1000,IF($K27="N",'Window &amp; Door DATA INPUT'!Q33/1000)),"")</f>
        <v/>
      </c>
      <c r="N27" s="71" t="str">
        <f t="shared" si="37"/>
        <v/>
      </c>
      <c r="O27" s="72" t="str">
        <f>IF(AND(B27=1,C27=0,H27="yes"),"A",IF(AND(C27=1,H27="yes",'Window &amp; Door DATA INPUT'!R33="no"),"B",IF(AND(C27=1,H27="yes",'Window &amp; Door DATA INPUT'!R33="yes",'Window &amp; Door DATA INPUT'!S33="yes"),"C",IF(AND(C27=1,H27="yes",'Window &amp; Door DATA INPUT'!R33="yes",'Window &amp; Door DATA INPUT'!S33="no"),"D",""))))</f>
        <v/>
      </c>
      <c r="P27" s="100" t="str">
        <f>IF(AND(C27=1,H27="yes",OR(I27=Parameters!$K$12,I27=Parameters!$K$13,I27=Parameters!$K$14)),"E",IF(AND(C27=1,H27="yes",NOT(OR(I27=Parameters!$K$12,I27=Parameters!$K$13,I27=Parameters!$K$14))),"F",""))</f>
        <v/>
      </c>
      <c r="Q27" s="100" t="str">
        <f>IF(AND(B27=1,H27="yes"),VLOOKUP(I27,Parameters!$K$4:$M$16,3,FALSE),"")</f>
        <v/>
      </c>
      <c r="R27" s="100" t="str">
        <f>IF(AND(OR(O27="A",O27="B",O27="d"),Q27="input"),'Window &amp; Door DATA INPUT'!AA33,IF(AND(O27="C",Q27="input"),'Window &amp; Door DATA INPUT'!W33,Calculations!Q27))</f>
        <v/>
      </c>
      <c r="S27" s="75" t="str">
        <f>IF('Window &amp; Door DATA INPUT'!X33="Yes",'Window &amp; Door DATA INPUT'!Y33/1000,IF(B27=1,"N/A",""))</f>
        <v/>
      </c>
      <c r="T27" s="26" t="str">
        <f>IF(Q27="calc",IF(O27="c",'Window &amp; Door DATA INPUT'!U33/1000,(Parameters!$S$4-'Window &amp; Door DATA INPUT'!Z33+Parameters!$Q$4)/1000),"")</f>
        <v/>
      </c>
      <c r="U27" s="26" t="str">
        <f t="shared" si="38"/>
        <v/>
      </c>
      <c r="V27" s="26" t="str">
        <f t="shared" si="39"/>
        <v/>
      </c>
      <c r="W27" s="80" t="str">
        <f t="shared" si="40"/>
        <v/>
      </c>
      <c r="X27" s="26" t="str">
        <f>IF(OR($H27="no",$B27=0),"",IF($I27=Parameters!$K$15,$L27/($M27/2),$L27/$M27))</f>
        <v/>
      </c>
      <c r="Y27" s="26" t="str">
        <f>IF(OR($H27="no",$B27=0),"",IF($X27&lt;0.5,Parameters!$X$4,IF($X27&lt;1,Parameters!$Y$4,IF($X27&lt;2,Parameters!$Z$4,Parameters!$AA$4))))</f>
        <v/>
      </c>
      <c r="Z27" s="26" t="str">
        <f>IF(OR($H27="no",$B27=0),"",IF($X27&lt;0.5,Parameters!$X$5,IF($X27&lt;1,Parameters!$Y$5,IF($X27&lt;2,Parameters!$Z$5,Parameters!$AA$5))))</f>
        <v/>
      </c>
      <c r="AA27" s="26" t="str">
        <f>IF(OR($H27="no",$B27=0),"",IF($I27=Parameters!$K$15,(2*($M27/2)*SIN(RADIANS(Calculations!$W27/2))),(2*$M27*SIN(RADIANS($W27/2)))))</f>
        <v/>
      </c>
      <c r="AB27" s="26" t="str">
        <f t="shared" si="10"/>
        <v/>
      </c>
      <c r="AC27" s="26" t="str">
        <f>IF(OR($H27="no",$B27=0),"",IF($I27=Parameters!$K$15,$AB27*$N27/2,$AB27*$N27))</f>
        <v/>
      </c>
      <c r="AD27" s="112" t="str">
        <f>IF(OR($H27="no",$B27=0),"",IF($I27=Parameters!$K$15,$AC27*2/Parameters!$AB$4,$AC27/Parameters!$AB$4))</f>
        <v/>
      </c>
      <c r="AE27" s="26" t="str">
        <f>IF(AND(O27="B",Q27="calc"),V27,IF(AND(O27="C",Q27="calc"),'Window &amp; Door DATA INPUT'!T33/1000,""))</f>
        <v/>
      </c>
      <c r="AF27" s="100" t="str">
        <f>IF(AND(O27="B",Q27="input"),'Window &amp; Door DATA INPUT'!AA33,IF(AND(O27="C",Q27="input",P27="F"),'Window &amp; Door DATA INPUT'!V33,IF(AND(O27="C",P27="E"),0,IF(AND(O27="D"),0,IF(AND(B27=1,C27=0),"",(Calculations!Q27))))))</f>
        <v/>
      </c>
      <c r="AG27" s="80" t="str">
        <f t="shared" si="41"/>
        <v/>
      </c>
      <c r="AH27" s="26" t="str">
        <f>IF(OR($H27="no",$C27=0),"",IF($I27=Parameters!$K$15,$L27/($M27/2),$L27/$M27))</f>
        <v/>
      </c>
      <c r="AI27" s="26" t="str">
        <f>IF(OR($H27="no",$C27=0),"",IF($AH27&lt;0.5,Parameters!$X$4,IF($AH27&lt;1,Parameters!$Y$4,IF($AH27&lt;2,Parameters!$Z$4,Parameters!$AA$4))))</f>
        <v/>
      </c>
      <c r="AJ27" s="26" t="str">
        <f>IF(OR($H27="no",$C27=0),"",IF($AH27&lt;0.5,Parameters!$X$5,IF($AH27&lt;1,Parameters!$Y$5,IF($AH27&lt;2,Parameters!$Z$5,Parameters!$AA$5))))</f>
        <v/>
      </c>
      <c r="AK27" s="26" t="str">
        <f>IF(OR($H27="no",$C27=0),"",IF($I27=Parameters!$K$15,(2*($M27/2)*SIN(RADIANS(Calculations!$AG27/2))),(2*$M27*SIN(RADIANS($AG27/2)))))</f>
        <v/>
      </c>
      <c r="AL27" s="26" t="str">
        <f t="shared" si="11"/>
        <v/>
      </c>
      <c r="AM27" s="26" t="str">
        <f>IF(OR($H27="no",$C27=0),"",IF($I27=Parameters!$K$15,$AL27*$N27/2,$AL27*$N27))</f>
        <v/>
      </c>
      <c r="AN27" s="112" t="str">
        <f>IF(OR($H27="no",$C27=0),"",IF($I27=Parameters!$K$15,$AM27*2/Parameters!$AB$4,$AM27/Parameters!$AB$4))</f>
        <v/>
      </c>
      <c r="AP27" s="47" t="str">
        <f>Parameters!D27</f>
        <v>En-suite 1</v>
      </c>
      <c r="AQ27" s="23">
        <f t="shared" si="22"/>
        <v>0</v>
      </c>
      <c r="AR27" s="23">
        <f t="shared" si="23"/>
        <v>0</v>
      </c>
      <c r="AS27" s="22" t="str">
        <f t="shared" si="24"/>
        <v xml:space="preserve"> </v>
      </c>
      <c r="AT27" s="23">
        <f t="shared" si="25"/>
        <v>0</v>
      </c>
      <c r="AU27" s="22" t="str">
        <f t="shared" si="26"/>
        <v xml:space="preserve"> </v>
      </c>
      <c r="AV27" s="50"/>
      <c r="AW27" s="50"/>
      <c r="AX27" s="11"/>
      <c r="BC27" s="47" t="s">
        <v>490</v>
      </c>
      <c r="BD27" s="52" t="str">
        <f t="shared" si="43"/>
        <v/>
      </c>
      <c r="BE27" s="54" t="str">
        <f t="shared" si="44"/>
        <v/>
      </c>
      <c r="BF27" s="5"/>
      <c r="BG27" s="5"/>
      <c r="BH27" s="5"/>
      <c r="BI27" s="292">
        <f>'Window &amp; Door DATA INPUT'!H33</f>
        <v>0</v>
      </c>
      <c r="BJ27" s="293" t="str">
        <f t="shared" si="42"/>
        <v/>
      </c>
      <c r="BK27" s="5"/>
      <c r="BL27" s="5"/>
      <c r="BM27" s="5"/>
    </row>
    <row r="28" spans="2:65" x14ac:dyDescent="0.3">
      <c r="B28" s="53">
        <f>IF('Window &amp; Door DATA INPUT'!B34&gt;1,1,0)</f>
        <v>0</v>
      </c>
      <c r="C28" s="53">
        <f>IF(AND(B28=1,OR(D28=Parameters!$D$17, D28=Parameters!$D$18,D28=Parameters!$D$19,D28=Parameters!$D$20,D28=Parameters!$D$21,D28=Parameters!$D$22, D28=Parameters!$D$23, D28=Parameters!$D$24)),1,0)</f>
        <v>0</v>
      </c>
      <c r="D28" s="55" t="str">
        <f>IF('Window &amp; Door DATA INPUT'!B34="","",'Window &amp; Door DATA INPUT'!B34)</f>
        <v/>
      </c>
      <c r="E28" s="25" t="str">
        <f>IF('Window &amp; Door DATA INPUT'!D34="","",'Window &amp; Door DATA INPUT'!D34)</f>
        <v/>
      </c>
      <c r="F28" s="25" t="str">
        <f>IF(B28=1,'Window &amp; Door DATA INPUT'!H34&amp;RESULTS!$H$5,"")</f>
        <v/>
      </c>
      <c r="G28" s="25" t="str">
        <f>IF(B28=1,VLOOKUP(F28,Parameters!$H$4:$I$20,2,FALSE),"")</f>
        <v/>
      </c>
      <c r="H28" s="25" t="str">
        <f>IF(OR('Window &amp; Door DATA INPUT'!J34=Parameters!$K$4,'Window &amp; Door DATA INPUT'!J34=Parameters!$K$11),"No",IF('Window &amp; Door DATA INPUT'!K34="","",'Window &amp; Door DATA INPUT'!K34))</f>
        <v/>
      </c>
      <c r="I28" s="25" t="str">
        <f>IF('Window &amp; Door DATA INPUT'!J34="","",'Window &amp; Door DATA INPUT'!J34)</f>
        <v/>
      </c>
      <c r="J28" s="71" t="str">
        <f>IF('Window &amp; Door DATA INPUT'!L34=Parameters!$O$5,'Window &amp; Door DATA INPUT'!O34,IF(B28=1,('Window &amp; Door DATA INPUT'!N34*'Window &amp; Door DATA INPUT'!M34)/1000000,""))</f>
        <v/>
      </c>
      <c r="K28" s="72" t="str">
        <f>IF('Window &amp; Door DATA INPUT'!J34="","",VLOOKUP('Window &amp; Door DATA INPUT'!J34,Parameters!$K$4:$L$16,2,FALSE))</f>
        <v/>
      </c>
      <c r="L28" s="26" t="str">
        <f>IF($H28="yes",IF($K28="Y",'Window &amp; Door DATA INPUT'!Q34/1000,IF($K28="N",'Window &amp; Door DATA INPUT'!P34/1000)),"")</f>
        <v/>
      </c>
      <c r="M28" s="26" t="str">
        <f>IF($H28="yes",IF($K28="Y",'Window &amp; Door DATA INPUT'!P34/1000,IF($K28="N",'Window &amp; Door DATA INPUT'!Q34/1000)),"")</f>
        <v/>
      </c>
      <c r="N28" s="71" t="str">
        <f t="shared" si="37"/>
        <v/>
      </c>
      <c r="O28" s="72" t="str">
        <f>IF(AND(B28=1,C28=0,H28="yes"),"A",IF(AND(C28=1,H28="yes",'Window &amp; Door DATA INPUT'!R34="no"),"B",IF(AND(C28=1,H28="yes",'Window &amp; Door DATA INPUT'!R34="yes",'Window &amp; Door DATA INPUT'!S34="yes"),"C",IF(AND(C28=1,H28="yes",'Window &amp; Door DATA INPUT'!R34="yes",'Window &amp; Door DATA INPUT'!S34="no"),"D",""))))</f>
        <v/>
      </c>
      <c r="P28" s="100" t="str">
        <f>IF(AND(C28=1,H28="yes",OR(I28=Parameters!$K$12,I28=Parameters!$K$13,I28=Parameters!$K$14)),"E",IF(AND(C28=1,H28="yes",NOT(OR(I28=Parameters!$K$12,I28=Parameters!$K$13,I28=Parameters!$K$14))),"F",""))</f>
        <v/>
      </c>
      <c r="Q28" s="100" t="str">
        <f>IF(AND(B28=1,H28="yes"),VLOOKUP(I28,Parameters!$K$4:$M$16,3,FALSE),"")</f>
        <v/>
      </c>
      <c r="R28" s="100" t="str">
        <f>IF(AND(OR(O28="A",O28="B",O28="d"),Q28="input"),'Window &amp; Door DATA INPUT'!AA34,IF(AND(O28="C",Q28="input"),'Window &amp; Door DATA INPUT'!W34,Calculations!Q28))</f>
        <v/>
      </c>
      <c r="S28" s="75" t="str">
        <f>IF('Window &amp; Door DATA INPUT'!X34="Yes",'Window &amp; Door DATA INPUT'!Y34/1000,IF(B28=1,"N/A",""))</f>
        <v/>
      </c>
      <c r="T28" s="26" t="str">
        <f>IF(Q28="calc",IF(O28="c",'Window &amp; Door DATA INPUT'!U34/1000,(Parameters!$S$4-'Window &amp; Door DATA INPUT'!Z34+Parameters!$Q$4)/1000),"")</f>
        <v/>
      </c>
      <c r="U28" s="26" t="str">
        <f t="shared" si="38"/>
        <v/>
      </c>
      <c r="V28" s="26" t="str">
        <f t="shared" si="39"/>
        <v/>
      </c>
      <c r="W28" s="80" t="str">
        <f t="shared" si="40"/>
        <v/>
      </c>
      <c r="X28" s="26" t="str">
        <f>IF(OR($H28="no",$B28=0),"",IF($I28=Parameters!$K$15,$L28/($M28/2),$L28/$M28))</f>
        <v/>
      </c>
      <c r="Y28" s="26" t="str">
        <f>IF(OR($H28="no",$B28=0),"",IF($X28&lt;0.5,Parameters!$X$4,IF($X28&lt;1,Parameters!$Y$4,IF($X28&lt;2,Parameters!$Z$4,Parameters!$AA$4))))</f>
        <v/>
      </c>
      <c r="Z28" s="26" t="str">
        <f>IF(OR($H28="no",$B28=0),"",IF($X28&lt;0.5,Parameters!$X$5,IF($X28&lt;1,Parameters!$Y$5,IF($X28&lt;2,Parameters!$Z$5,Parameters!$AA$5))))</f>
        <v/>
      </c>
      <c r="AA28" s="26" t="str">
        <f>IF(OR($H28="no",$B28=0),"",IF($I28=Parameters!$K$15,(2*($M28/2)*SIN(RADIANS(Calculations!$W28/2))),(2*$M28*SIN(RADIANS($W28/2)))))</f>
        <v/>
      </c>
      <c r="AB28" s="26" t="str">
        <f t="shared" si="10"/>
        <v/>
      </c>
      <c r="AC28" s="26" t="str">
        <f>IF(OR($H28="no",$B28=0),"",IF($I28=Parameters!$K$15,$AB28*$N28/2,$AB28*$N28))</f>
        <v/>
      </c>
      <c r="AD28" s="112" t="str">
        <f>IF(OR($H28="no",$B28=0),"",IF($I28=Parameters!$K$15,$AC28*2/Parameters!$AB$4,$AC28/Parameters!$AB$4))</f>
        <v/>
      </c>
      <c r="AE28" s="26" t="str">
        <f>IF(AND(O28="B",Q28="calc"),V28,IF(AND(O28="C",Q28="calc"),'Window &amp; Door DATA INPUT'!T34/1000,""))</f>
        <v/>
      </c>
      <c r="AF28" s="100" t="str">
        <f>IF(AND(O28="B",Q28="input"),'Window &amp; Door DATA INPUT'!AA34,IF(AND(O28="C",Q28="input",P28="F"),'Window &amp; Door DATA INPUT'!V34,IF(AND(O28="C",P28="E"),0,IF(AND(O28="D"),0,IF(AND(B28=1,C28=0),"",(Calculations!Q28))))))</f>
        <v/>
      </c>
      <c r="AG28" s="80" t="str">
        <f t="shared" si="41"/>
        <v/>
      </c>
      <c r="AH28" s="26" t="str">
        <f>IF(OR($H28="no",$C28=0),"",IF($I28=Parameters!$K$15,$L28/($M28/2),$L28/$M28))</f>
        <v/>
      </c>
      <c r="AI28" s="26" t="str">
        <f>IF(OR($H28="no",$C28=0),"",IF($AH28&lt;0.5,Parameters!$X$4,IF($AH28&lt;1,Parameters!$Y$4,IF($AH28&lt;2,Parameters!$Z$4,Parameters!$AA$4))))</f>
        <v/>
      </c>
      <c r="AJ28" s="26" t="str">
        <f>IF(OR($H28="no",$C28=0),"",IF($AH28&lt;0.5,Parameters!$X$5,IF($AH28&lt;1,Parameters!$Y$5,IF($AH28&lt;2,Parameters!$Z$5,Parameters!$AA$5))))</f>
        <v/>
      </c>
      <c r="AK28" s="26" t="str">
        <f>IF(OR($H28="no",$C28=0),"",IF($I28=Parameters!$K$15,(2*($M28/2)*SIN(RADIANS(Calculations!$AG28/2))),(2*$M28*SIN(RADIANS($AG28/2)))))</f>
        <v/>
      </c>
      <c r="AL28" s="26" t="str">
        <f t="shared" si="11"/>
        <v/>
      </c>
      <c r="AM28" s="26" t="str">
        <f>IF(OR($H28="no",$C28=0),"",IF($I28=Parameters!$K$15,$AL28*$N28/2,$AL28*$N28))</f>
        <v/>
      </c>
      <c r="AN28" s="112" t="str">
        <f>IF(OR($H28="no",$C28=0),"",IF($I28=Parameters!$K$15,$AM28*2/Parameters!$AB$4,$AM28/Parameters!$AB$4))</f>
        <v/>
      </c>
      <c r="AP28" s="47" t="str">
        <f>Parameters!D28</f>
        <v>En-suite 2</v>
      </c>
      <c r="AQ28" s="23">
        <f t="shared" si="22"/>
        <v>0</v>
      </c>
      <c r="AR28" s="23">
        <f t="shared" si="23"/>
        <v>0</v>
      </c>
      <c r="AS28" s="22" t="str">
        <f t="shared" si="24"/>
        <v xml:space="preserve"> </v>
      </c>
      <c r="AT28" s="23">
        <f t="shared" si="25"/>
        <v>0</v>
      </c>
      <c r="AU28" s="22" t="str">
        <f t="shared" si="26"/>
        <v xml:space="preserve"> </v>
      </c>
      <c r="AV28" s="50"/>
      <c r="AW28" s="50"/>
      <c r="AX28" s="11"/>
      <c r="BF28" s="5"/>
      <c r="BG28" s="5"/>
      <c r="BH28" s="5"/>
      <c r="BI28" s="292">
        <f>'Window &amp; Door DATA INPUT'!H34</f>
        <v>0</v>
      </c>
      <c r="BJ28" s="293" t="str">
        <f t="shared" si="42"/>
        <v/>
      </c>
      <c r="BK28" s="5"/>
      <c r="BL28" s="5"/>
      <c r="BM28" s="5"/>
    </row>
    <row r="29" spans="2:65" x14ac:dyDescent="0.3">
      <c r="B29" s="53">
        <f>IF('Window &amp; Door DATA INPUT'!B35&gt;1,1,0)</f>
        <v>0</v>
      </c>
      <c r="C29" s="53">
        <f>IF(AND(B29=1,OR(D29=Parameters!$D$17, D29=Parameters!$D$18,D29=Parameters!$D$19,D29=Parameters!$D$20,D29=Parameters!$D$21,D29=Parameters!$D$22, D29=Parameters!$D$23, D29=Parameters!$D$24)),1,0)</f>
        <v>0</v>
      </c>
      <c r="D29" s="55" t="str">
        <f>IF('Window &amp; Door DATA INPUT'!B35="","",'Window &amp; Door DATA INPUT'!B35)</f>
        <v/>
      </c>
      <c r="E29" s="25" t="str">
        <f>IF('Window &amp; Door DATA INPUT'!D35="","",'Window &amp; Door DATA INPUT'!D35)</f>
        <v/>
      </c>
      <c r="F29" s="25" t="str">
        <f>IF(B29=1,'Window &amp; Door DATA INPUT'!H35&amp;RESULTS!$H$5,"")</f>
        <v/>
      </c>
      <c r="G29" s="25" t="str">
        <f>IF(B29=1,VLOOKUP(F29,Parameters!$H$4:$I$20,2,FALSE),"")</f>
        <v/>
      </c>
      <c r="H29" s="25" t="str">
        <f>IF(OR('Window &amp; Door DATA INPUT'!J35=Parameters!$K$4,'Window &amp; Door DATA INPUT'!J35=Parameters!$K$11),"No",IF('Window &amp; Door DATA INPUT'!K35="","",'Window &amp; Door DATA INPUT'!K35))</f>
        <v/>
      </c>
      <c r="I29" s="25" t="str">
        <f>IF('Window &amp; Door DATA INPUT'!J35="","",'Window &amp; Door DATA INPUT'!J35)</f>
        <v/>
      </c>
      <c r="J29" s="71" t="str">
        <f>IF('Window &amp; Door DATA INPUT'!L35=Parameters!$O$5,'Window &amp; Door DATA INPUT'!O35,IF(B29=1,('Window &amp; Door DATA INPUT'!N35*'Window &amp; Door DATA INPUT'!M35)/1000000,""))</f>
        <v/>
      </c>
      <c r="K29" s="72" t="str">
        <f>IF('Window &amp; Door DATA INPUT'!J35="","",VLOOKUP('Window &amp; Door DATA INPUT'!J35,Parameters!$K$4:$L$16,2,FALSE))</f>
        <v/>
      </c>
      <c r="L29" s="26" t="str">
        <f>IF($H29="yes",IF($K29="Y",'Window &amp; Door DATA INPUT'!Q35/1000,IF($K29="N",'Window &amp; Door DATA INPUT'!P35/1000)),"")</f>
        <v/>
      </c>
      <c r="M29" s="26" t="str">
        <f>IF($H29="yes",IF($K29="Y",'Window &amp; Door DATA INPUT'!P35/1000,IF($K29="N",'Window &amp; Door DATA INPUT'!Q35/1000)),"")</f>
        <v/>
      </c>
      <c r="N29" s="71" t="str">
        <f t="shared" si="37"/>
        <v/>
      </c>
      <c r="O29" s="72" t="str">
        <f>IF(AND(B29=1,C29=0,H29="yes"),"A",IF(AND(C29=1,H29="yes",'Window &amp; Door DATA INPUT'!R35="no"),"B",IF(AND(C29=1,H29="yes",'Window &amp; Door DATA INPUT'!R35="yes",'Window &amp; Door DATA INPUT'!S35="yes"),"C",IF(AND(C29=1,H29="yes",'Window &amp; Door DATA INPUT'!R35="yes",'Window &amp; Door DATA INPUT'!S35="no"),"D",""))))</f>
        <v/>
      </c>
      <c r="P29" s="100" t="str">
        <f>IF(AND(C29=1,H29="yes",OR(I29=Parameters!$K$12,I29=Parameters!$K$13,I29=Parameters!$K$14)),"E",IF(AND(C29=1,H29="yes",NOT(OR(I29=Parameters!$K$12,I29=Parameters!$K$13,I29=Parameters!$K$14))),"F",""))</f>
        <v/>
      </c>
      <c r="Q29" s="100" t="str">
        <f>IF(AND(B29=1,H29="yes"),VLOOKUP(I29,Parameters!$K$4:$M$16,3,FALSE),"")</f>
        <v/>
      </c>
      <c r="R29" s="100" t="str">
        <f>IF(AND(OR(O29="A",O29="B",O29="d"),Q29="input"),'Window &amp; Door DATA INPUT'!AA35,IF(AND(O29="C",Q29="input"),'Window &amp; Door DATA INPUT'!W35,Calculations!Q29))</f>
        <v/>
      </c>
      <c r="S29" s="75" t="str">
        <f>IF('Window &amp; Door DATA INPUT'!X35="Yes",'Window &amp; Door DATA INPUT'!Y35/1000,IF(B29=1,"N/A",""))</f>
        <v/>
      </c>
      <c r="T29" s="26" t="str">
        <f>IF(Q29="calc",IF(O29="c",'Window &amp; Door DATA INPUT'!U35/1000,(Parameters!$S$4-'Window &amp; Door DATA INPUT'!Z35+Parameters!$Q$4)/1000),"")</f>
        <v/>
      </c>
      <c r="U29" s="26" t="str">
        <f t="shared" si="38"/>
        <v/>
      </c>
      <c r="V29" s="26" t="str">
        <f t="shared" si="39"/>
        <v/>
      </c>
      <c r="W29" s="80" t="str">
        <f t="shared" si="40"/>
        <v/>
      </c>
      <c r="X29" s="26" t="str">
        <f>IF(OR($H29="no",$B29=0),"",IF($I29=Parameters!$K$15,$L29/($M29/2),$L29/$M29))</f>
        <v/>
      </c>
      <c r="Y29" s="26" t="str">
        <f>IF(OR($H29="no",$B29=0),"",IF($X29&lt;0.5,Parameters!$X$4,IF($X29&lt;1,Parameters!$Y$4,IF($X29&lt;2,Parameters!$Z$4,Parameters!$AA$4))))</f>
        <v/>
      </c>
      <c r="Z29" s="26" t="str">
        <f>IF(OR($H29="no",$B29=0),"",IF($X29&lt;0.5,Parameters!$X$5,IF($X29&lt;1,Parameters!$Y$5,IF($X29&lt;2,Parameters!$Z$5,Parameters!$AA$5))))</f>
        <v/>
      </c>
      <c r="AA29" s="26" t="str">
        <f>IF(OR($H29="no",$B29=0),"",IF($I29=Parameters!$K$15,(2*($M29/2)*SIN(RADIANS(Calculations!$W29/2))),(2*$M29*SIN(RADIANS($W29/2)))))</f>
        <v/>
      </c>
      <c r="AB29" s="26" t="str">
        <f t="shared" si="10"/>
        <v/>
      </c>
      <c r="AC29" s="26" t="str">
        <f>IF(OR($H29="no",$B29=0),"",IF($I29=Parameters!$K$15,$AB29*$N29/2,$AB29*$N29))</f>
        <v/>
      </c>
      <c r="AD29" s="112" t="str">
        <f>IF(OR($H29="no",$B29=0),"",IF($I29=Parameters!$K$15,$AC29*2/Parameters!$AB$4,$AC29/Parameters!$AB$4))</f>
        <v/>
      </c>
      <c r="AE29" s="26" t="str">
        <f>IF(AND(O29="B",Q29="calc"),V29,IF(AND(O29="C",Q29="calc"),'Window &amp; Door DATA INPUT'!T35/1000,""))</f>
        <v/>
      </c>
      <c r="AF29" s="100" t="str">
        <f>IF(AND(O29="B",Q29="input"),'Window &amp; Door DATA INPUT'!AA35,IF(AND(O29="C",Q29="input",P29="F"),'Window &amp; Door DATA INPUT'!V35,IF(AND(O29="C",P29="E"),0,IF(AND(O29="D"),0,IF(AND(B29=1,C29=0),"",(Calculations!Q29))))))</f>
        <v/>
      </c>
      <c r="AG29" s="80" t="str">
        <f t="shared" si="41"/>
        <v/>
      </c>
      <c r="AH29" s="26" t="str">
        <f>IF(OR($H29="no",$C29=0),"",IF($I29=Parameters!$K$15,$L29/($M29/2),$L29/$M29))</f>
        <v/>
      </c>
      <c r="AI29" s="26" t="str">
        <f>IF(OR($H29="no",$C29=0),"",IF($AH29&lt;0.5,Parameters!$X$4,IF($AH29&lt;1,Parameters!$Y$4,IF($AH29&lt;2,Parameters!$Z$4,Parameters!$AA$4))))</f>
        <v/>
      </c>
      <c r="AJ29" s="26" t="str">
        <f>IF(OR($H29="no",$C29=0),"",IF($AH29&lt;0.5,Parameters!$X$5,IF($AH29&lt;1,Parameters!$Y$5,IF($AH29&lt;2,Parameters!$Z$5,Parameters!$AA$5))))</f>
        <v/>
      </c>
      <c r="AK29" s="26" t="str">
        <f>IF(OR($H29="no",$C29=0),"",IF($I29=Parameters!$K$15,(2*($M29/2)*SIN(RADIANS(Calculations!$AG29/2))),(2*$M29*SIN(RADIANS($AG29/2)))))</f>
        <v/>
      </c>
      <c r="AL29" s="26" t="str">
        <f t="shared" si="11"/>
        <v/>
      </c>
      <c r="AM29" s="26" t="str">
        <f>IF(OR($H29="no",$C29=0),"",IF($I29=Parameters!$K$15,$AL29*$N29/2,$AL29*$N29))</f>
        <v/>
      </c>
      <c r="AN29" s="112" t="str">
        <f>IF(OR($H29="no",$C29=0),"",IF($I29=Parameters!$K$15,$AM29*2/Parameters!$AB$4,$AM29/Parameters!$AB$4))</f>
        <v/>
      </c>
      <c r="AP29" s="47" t="str">
        <f>Parameters!D29</f>
        <v>En-suite 3</v>
      </c>
      <c r="AQ29" s="23">
        <f t="shared" si="22"/>
        <v>0</v>
      </c>
      <c r="AR29" s="23">
        <f t="shared" si="23"/>
        <v>0</v>
      </c>
      <c r="AS29" s="22" t="str">
        <f t="shared" si="24"/>
        <v xml:space="preserve"> </v>
      </c>
      <c r="AT29" s="23">
        <f t="shared" si="25"/>
        <v>0</v>
      </c>
      <c r="AU29" s="22" t="str">
        <f t="shared" si="26"/>
        <v xml:space="preserve"> </v>
      </c>
      <c r="AV29" s="50"/>
      <c r="AW29" s="50"/>
      <c r="AX29" s="11"/>
      <c r="BF29" s="5"/>
      <c r="BG29" s="5"/>
      <c r="BH29" s="5"/>
      <c r="BI29" s="292">
        <f>'Window &amp; Door DATA INPUT'!H35</f>
        <v>0</v>
      </c>
      <c r="BJ29" s="293" t="str">
        <f t="shared" si="42"/>
        <v/>
      </c>
      <c r="BK29" s="5"/>
      <c r="BL29" s="5"/>
      <c r="BM29" s="5"/>
    </row>
    <row r="30" spans="2:65" x14ac:dyDescent="0.3">
      <c r="B30" s="53">
        <f>IF('Window &amp; Door DATA INPUT'!B36&gt;1,1,0)</f>
        <v>0</v>
      </c>
      <c r="C30" s="53">
        <f>IF(AND(B30=1,OR(D30=Parameters!$D$17, D30=Parameters!$D$18,D30=Parameters!$D$19,D30=Parameters!$D$20,D30=Parameters!$D$21,D30=Parameters!$D$22, D30=Parameters!$D$23, D30=Parameters!$D$24)),1,0)</f>
        <v>0</v>
      </c>
      <c r="D30" s="55" t="str">
        <f>IF('Window &amp; Door DATA INPUT'!B36="","",'Window &amp; Door DATA INPUT'!B36)</f>
        <v/>
      </c>
      <c r="E30" s="25" t="str">
        <f>IF('Window &amp; Door DATA INPUT'!D36="","",'Window &amp; Door DATA INPUT'!D36)</f>
        <v/>
      </c>
      <c r="F30" s="25" t="str">
        <f>IF(B30=1,'Window &amp; Door DATA INPUT'!H36&amp;RESULTS!$H$5,"")</f>
        <v/>
      </c>
      <c r="G30" s="25" t="str">
        <f>IF(B30=1,VLOOKUP(F30,Parameters!$H$4:$I$20,2,FALSE),"")</f>
        <v/>
      </c>
      <c r="H30" s="25" t="str">
        <f>IF(OR('Window &amp; Door DATA INPUT'!J36=Parameters!$K$4,'Window &amp; Door DATA INPUT'!J36=Parameters!$K$11),"No",IF('Window &amp; Door DATA INPUT'!K36="","",'Window &amp; Door DATA INPUT'!K36))</f>
        <v/>
      </c>
      <c r="I30" s="25" t="str">
        <f>IF('Window &amp; Door DATA INPUT'!J36="","",'Window &amp; Door DATA INPUT'!J36)</f>
        <v/>
      </c>
      <c r="J30" s="71" t="str">
        <f>IF('Window &amp; Door DATA INPUT'!L36=Parameters!$O$5,'Window &amp; Door DATA INPUT'!O36,IF(B30=1,('Window &amp; Door DATA INPUT'!N36*'Window &amp; Door DATA INPUT'!M36)/1000000,""))</f>
        <v/>
      </c>
      <c r="K30" s="72" t="str">
        <f>IF('Window &amp; Door DATA INPUT'!J36="","",VLOOKUP('Window &amp; Door DATA INPUT'!J36,Parameters!$K$4:$L$16,2,FALSE))</f>
        <v/>
      </c>
      <c r="L30" s="26" t="str">
        <f>IF($H30="yes",IF($K30="Y",'Window &amp; Door DATA INPUT'!Q36/1000,IF($K30="N",'Window &amp; Door DATA INPUT'!P36/1000)),"")</f>
        <v/>
      </c>
      <c r="M30" s="26" t="str">
        <f>IF($H30="yes",IF($K30="Y",'Window &amp; Door DATA INPUT'!P36/1000,IF($K30="N",'Window &amp; Door DATA INPUT'!Q36/1000)),"")</f>
        <v/>
      </c>
      <c r="N30" s="71" t="str">
        <f t="shared" si="37"/>
        <v/>
      </c>
      <c r="O30" s="72" t="str">
        <f>IF(AND(B30=1,C30=0,H30="yes"),"A",IF(AND(C30=1,H30="yes",'Window &amp; Door DATA INPUT'!R36="no"),"B",IF(AND(C30=1,H30="yes",'Window &amp; Door DATA INPUT'!R36="yes",'Window &amp; Door DATA INPUT'!S36="yes"),"C",IF(AND(C30=1,H30="yes",'Window &amp; Door DATA INPUT'!R36="yes",'Window &amp; Door DATA INPUT'!S36="no"),"D",""))))</f>
        <v/>
      </c>
      <c r="P30" s="100" t="str">
        <f>IF(AND(C30=1,H30="yes",OR(I30=Parameters!$K$12,I30=Parameters!$K$13,I30=Parameters!$K$14)),"E",IF(AND(C30=1,H30="yes",NOT(OR(I30=Parameters!$K$12,I30=Parameters!$K$13,I30=Parameters!$K$14))),"F",""))</f>
        <v/>
      </c>
      <c r="Q30" s="100" t="str">
        <f>IF(AND(B30=1,H30="yes"),VLOOKUP(I30,Parameters!$K$4:$M$16,3,FALSE),"")</f>
        <v/>
      </c>
      <c r="R30" s="100" t="str">
        <f>IF(AND(OR(O30="A",O30="B",O30="d"),Q30="input"),'Window &amp; Door DATA INPUT'!AA36,IF(AND(O30="C",Q30="input"),'Window &amp; Door DATA INPUT'!W36,Calculations!Q30))</f>
        <v/>
      </c>
      <c r="S30" s="75" t="str">
        <f>IF('Window &amp; Door DATA INPUT'!X36="Yes",'Window &amp; Door DATA INPUT'!Y36/1000,IF(B30=1,"N/A",""))</f>
        <v/>
      </c>
      <c r="T30" s="26" t="str">
        <f>IF(Q30="calc",IF(O30="c",'Window &amp; Door DATA INPUT'!U36/1000,(Parameters!$S$4-'Window &amp; Door DATA INPUT'!Z36+Parameters!$Q$4)/1000),"")</f>
        <v/>
      </c>
      <c r="U30" s="26" t="str">
        <f t="shared" si="38"/>
        <v/>
      </c>
      <c r="V30" s="26" t="str">
        <f t="shared" si="39"/>
        <v/>
      </c>
      <c r="W30" s="80" t="str">
        <f t="shared" si="40"/>
        <v/>
      </c>
      <c r="X30" s="26" t="str">
        <f>IF(OR($H30="no",$B30=0),"",IF($I30=Parameters!$K$15,$L30/($M30/2),$L30/$M30))</f>
        <v/>
      </c>
      <c r="Y30" s="26" t="str">
        <f>IF(OR($H30="no",$B30=0),"",IF($X30&lt;0.5,Parameters!$X$4,IF($X30&lt;1,Parameters!$Y$4,IF($X30&lt;2,Parameters!$Z$4,Parameters!$AA$4))))</f>
        <v/>
      </c>
      <c r="Z30" s="26" t="str">
        <f>IF(OR($H30="no",$B30=0),"",IF($X30&lt;0.5,Parameters!$X$5,IF($X30&lt;1,Parameters!$Y$5,IF($X30&lt;2,Parameters!$Z$5,Parameters!$AA$5))))</f>
        <v/>
      </c>
      <c r="AA30" s="26" t="str">
        <f>IF(OR($H30="no",$B30=0),"",IF($I30=Parameters!$K$15,(2*($M30/2)*SIN(RADIANS(Calculations!$W30/2))),(2*$M30*SIN(RADIANS($W30/2)))))</f>
        <v/>
      </c>
      <c r="AB30" s="26" t="str">
        <f t="shared" si="10"/>
        <v/>
      </c>
      <c r="AC30" s="26" t="str">
        <f>IF(OR($H30="no",$B30=0),"",IF($I30=Parameters!$K$15,$AB30*$N30/2,$AB30*$N30))</f>
        <v/>
      </c>
      <c r="AD30" s="112" t="str">
        <f>IF(OR($H30="no",$B30=0),"",IF($I30=Parameters!$K$15,$AC30*2/Parameters!$AB$4,$AC30/Parameters!$AB$4))</f>
        <v/>
      </c>
      <c r="AE30" s="26" t="str">
        <f>IF(AND(O30="B",Q30="calc"),V30,IF(AND(O30="C",Q30="calc"),'Window &amp; Door DATA INPUT'!T36/1000,""))</f>
        <v/>
      </c>
      <c r="AF30" s="100" t="str">
        <f>IF(AND(O30="B",Q30="input"),'Window &amp; Door DATA INPUT'!AA36,IF(AND(O30="C",Q30="input",P30="F"),'Window &amp; Door DATA INPUT'!V36,IF(AND(O30="C",P30="E"),0,IF(AND(O30="D"),0,IF(AND(B30=1,C30=0),"",(Calculations!Q30))))))</f>
        <v/>
      </c>
      <c r="AG30" s="80" t="str">
        <f t="shared" si="41"/>
        <v/>
      </c>
      <c r="AH30" s="26" t="str">
        <f>IF(OR($H30="no",$C30=0),"",IF($I30=Parameters!$K$15,$L30/($M30/2),$L30/$M30))</f>
        <v/>
      </c>
      <c r="AI30" s="26" t="str">
        <f>IF(OR($H30="no",$C30=0),"",IF($AH30&lt;0.5,Parameters!$X$4,IF($AH30&lt;1,Parameters!$Y$4,IF($AH30&lt;2,Parameters!$Z$4,Parameters!$AA$4))))</f>
        <v/>
      </c>
      <c r="AJ30" s="26" t="str">
        <f>IF(OR($H30="no",$C30=0),"",IF($AH30&lt;0.5,Parameters!$X$5,IF($AH30&lt;1,Parameters!$Y$5,IF($AH30&lt;2,Parameters!$Z$5,Parameters!$AA$5))))</f>
        <v/>
      </c>
      <c r="AK30" s="26" t="str">
        <f>IF(OR($H30="no",$C30=0),"",IF($I30=Parameters!$K$15,(2*($M30/2)*SIN(RADIANS(Calculations!$AG30/2))),(2*$M30*SIN(RADIANS($AG30/2)))))</f>
        <v/>
      </c>
      <c r="AL30" s="26" t="str">
        <f t="shared" si="11"/>
        <v/>
      </c>
      <c r="AM30" s="26" t="str">
        <f>IF(OR($H30="no",$C30=0),"",IF($I30=Parameters!$K$15,$AL30*$N30/2,$AL30*$N30))</f>
        <v/>
      </c>
      <c r="AN30" s="112" t="str">
        <f>IF(OR($H30="no",$C30=0),"",IF($I30=Parameters!$K$15,$AM30*2/Parameters!$AB$4,$AM30/Parameters!$AB$4))</f>
        <v/>
      </c>
      <c r="AP30" s="47" t="str">
        <f>Parameters!D30</f>
        <v>Dressing</v>
      </c>
      <c r="AQ30" s="23">
        <f t="shared" si="22"/>
        <v>0</v>
      </c>
      <c r="AR30" s="23">
        <f t="shared" si="23"/>
        <v>0</v>
      </c>
      <c r="AS30" s="22" t="str">
        <f t="shared" si="24"/>
        <v xml:space="preserve"> </v>
      </c>
      <c r="AT30" s="23">
        <f t="shared" si="25"/>
        <v>0</v>
      </c>
      <c r="AU30" s="22" t="str">
        <f t="shared" si="26"/>
        <v xml:space="preserve"> </v>
      </c>
      <c r="AV30" s="50"/>
      <c r="AW30" s="50"/>
      <c r="AX30" s="11"/>
      <c r="BF30" s="5"/>
      <c r="BG30" s="5"/>
      <c r="BH30" s="5"/>
      <c r="BI30" s="292">
        <f>'Window &amp; Door DATA INPUT'!H36</f>
        <v>0</v>
      </c>
      <c r="BJ30" s="293" t="str">
        <f t="shared" si="42"/>
        <v/>
      </c>
      <c r="BK30" s="5"/>
      <c r="BL30" s="5"/>
      <c r="BM30" s="5"/>
    </row>
    <row r="31" spans="2:65" x14ac:dyDescent="0.3">
      <c r="B31" s="53">
        <f>IF('Window &amp; Door DATA INPUT'!B37&gt;1,1,0)</f>
        <v>0</v>
      </c>
      <c r="C31" s="53">
        <f>IF(AND(B31=1,OR(D31=Parameters!$D$17, D31=Parameters!$D$18,D31=Parameters!$D$19,D31=Parameters!$D$20,D31=Parameters!$D$21,D31=Parameters!$D$22, D31=Parameters!$D$23, D31=Parameters!$D$24)),1,0)</f>
        <v>0</v>
      </c>
      <c r="D31" s="55" t="str">
        <f>IF('Window &amp; Door DATA INPUT'!B37="","",'Window &amp; Door DATA INPUT'!B37)</f>
        <v/>
      </c>
      <c r="E31" s="25" t="str">
        <f>IF('Window &amp; Door DATA INPUT'!D37="","",'Window &amp; Door DATA INPUT'!D37)</f>
        <v/>
      </c>
      <c r="F31" s="25" t="str">
        <f>IF(B31=1,'Window &amp; Door DATA INPUT'!H37&amp;RESULTS!$H$5,"")</f>
        <v/>
      </c>
      <c r="G31" s="25" t="str">
        <f>IF(B31=1,VLOOKUP(F31,Parameters!$H$4:$I$20,2,FALSE),"")</f>
        <v/>
      </c>
      <c r="H31" s="25" t="str">
        <f>IF(OR('Window &amp; Door DATA INPUT'!J37=Parameters!$K$4,'Window &amp; Door DATA INPUT'!J37=Parameters!$K$11),"No",IF('Window &amp; Door DATA INPUT'!K37="","",'Window &amp; Door DATA INPUT'!K37))</f>
        <v/>
      </c>
      <c r="I31" s="25" t="str">
        <f>IF('Window &amp; Door DATA INPUT'!J37="","",'Window &amp; Door DATA INPUT'!J37)</f>
        <v/>
      </c>
      <c r="J31" s="71" t="str">
        <f>IF('Window &amp; Door DATA INPUT'!L37=Parameters!$O$5,'Window &amp; Door DATA INPUT'!O37,IF(B31=1,('Window &amp; Door DATA INPUT'!N37*'Window &amp; Door DATA INPUT'!M37)/1000000,""))</f>
        <v/>
      </c>
      <c r="K31" s="72" t="str">
        <f>IF('Window &amp; Door DATA INPUT'!J37="","",VLOOKUP('Window &amp; Door DATA INPUT'!J37,Parameters!$K$4:$L$16,2,FALSE))</f>
        <v/>
      </c>
      <c r="L31" s="26" t="str">
        <f>IF($H31="yes",IF($K31="Y",'Window &amp; Door DATA INPUT'!Q37/1000,IF($K31="N",'Window &amp; Door DATA INPUT'!P37/1000)),"")</f>
        <v/>
      </c>
      <c r="M31" s="26" t="str">
        <f>IF($H31="yes",IF($K31="Y",'Window &amp; Door DATA INPUT'!P37/1000,IF($K31="N",'Window &amp; Door DATA INPUT'!Q37/1000)),"")</f>
        <v/>
      </c>
      <c r="N31" s="71" t="str">
        <f t="shared" si="37"/>
        <v/>
      </c>
      <c r="O31" s="72" t="str">
        <f>IF(AND(B31=1,C31=0,H31="yes"),"A",IF(AND(C31=1,H31="yes",'Window &amp; Door DATA INPUT'!R37="no"),"B",IF(AND(C31=1,H31="yes",'Window &amp; Door DATA INPUT'!R37="yes",'Window &amp; Door DATA INPUT'!S37="yes"),"C",IF(AND(C31=1,H31="yes",'Window &amp; Door DATA INPUT'!R37="yes",'Window &amp; Door DATA INPUT'!S37="no"),"D",""))))</f>
        <v/>
      </c>
      <c r="P31" s="100" t="str">
        <f>IF(AND(C31=1,H31="yes",OR(I31=Parameters!$K$12,I31=Parameters!$K$13,I31=Parameters!$K$14)),"E",IF(AND(C31=1,H31="yes",NOT(OR(I31=Parameters!$K$12,I31=Parameters!$K$13,I31=Parameters!$K$14))),"F",""))</f>
        <v/>
      </c>
      <c r="Q31" s="100" t="str">
        <f>IF(AND(B31=1,H31="yes"),VLOOKUP(I31,Parameters!$K$4:$M$16,3,FALSE),"")</f>
        <v/>
      </c>
      <c r="R31" s="100" t="str">
        <f>IF(AND(OR(O31="A",O31="B",O31="d"),Q31="input"),'Window &amp; Door DATA INPUT'!AA37,IF(AND(O31="C",Q31="input"),'Window &amp; Door DATA INPUT'!W37,Calculations!Q31))</f>
        <v/>
      </c>
      <c r="S31" s="75" t="str">
        <f>IF('Window &amp; Door DATA INPUT'!X37="Yes",'Window &amp; Door DATA INPUT'!Y37/1000,IF(B31=1,"N/A",""))</f>
        <v/>
      </c>
      <c r="T31" s="26" t="str">
        <f>IF(Q31="calc",IF(O31="c",'Window &amp; Door DATA INPUT'!U37/1000,(Parameters!$S$4-'Window &amp; Door DATA INPUT'!Z37+Parameters!$Q$4)/1000),"")</f>
        <v/>
      </c>
      <c r="U31" s="26" t="str">
        <f t="shared" si="38"/>
        <v/>
      </c>
      <c r="V31" s="26" t="str">
        <f t="shared" si="39"/>
        <v/>
      </c>
      <c r="W31" s="80" t="str">
        <f t="shared" si="40"/>
        <v/>
      </c>
      <c r="X31" s="26" t="str">
        <f>IF(OR($H31="no",$B31=0),"",IF($I31=Parameters!$K$15,$L31/($M31/2),$L31/$M31))</f>
        <v/>
      </c>
      <c r="Y31" s="26" t="str">
        <f>IF(OR($H31="no",$B31=0),"",IF($X31&lt;0.5,Parameters!$X$4,IF($X31&lt;1,Parameters!$Y$4,IF($X31&lt;2,Parameters!$Z$4,Parameters!$AA$4))))</f>
        <v/>
      </c>
      <c r="Z31" s="26" t="str">
        <f>IF(OR($H31="no",$B31=0),"",IF($X31&lt;0.5,Parameters!$X$5,IF($X31&lt;1,Parameters!$Y$5,IF($X31&lt;2,Parameters!$Z$5,Parameters!$AA$5))))</f>
        <v/>
      </c>
      <c r="AA31" s="26" t="str">
        <f>IF(OR($H31="no",$B31=0),"",IF($I31=Parameters!$K$15,(2*($M31/2)*SIN(RADIANS(Calculations!$W31/2))),(2*$M31*SIN(RADIANS($W31/2)))))</f>
        <v/>
      </c>
      <c r="AB31" s="26" t="str">
        <f t="shared" si="10"/>
        <v/>
      </c>
      <c r="AC31" s="26" t="str">
        <f>IF(OR($H31="no",$B31=0),"",IF($I31=Parameters!$K$15,$AB31*$N31/2,$AB31*$N31))</f>
        <v/>
      </c>
      <c r="AD31" s="112" t="str">
        <f>IF(OR($H31="no",$B31=0),"",IF($I31=Parameters!$K$15,$AC31*2/Parameters!$AB$4,$AC31/Parameters!$AB$4))</f>
        <v/>
      </c>
      <c r="AE31" s="26" t="str">
        <f>IF(AND(O31="B",Q31="calc"),V31,IF(AND(O31="C",Q31="calc"),'Window &amp; Door DATA INPUT'!T37/1000,""))</f>
        <v/>
      </c>
      <c r="AF31" s="100" t="str">
        <f>IF(AND(O31="B",Q31="input"),'Window &amp; Door DATA INPUT'!AA37,IF(AND(O31="C",Q31="input",P31="F"),'Window &amp; Door DATA INPUT'!V37,IF(AND(O31="C",P31="E"),0,IF(AND(O31="D"),0,IF(AND(B31=1,C31=0),"",(Calculations!Q31))))))</f>
        <v/>
      </c>
      <c r="AG31" s="80" t="str">
        <f t="shared" si="41"/>
        <v/>
      </c>
      <c r="AH31" s="26" t="str">
        <f>IF(OR($H31="no",$C31=0),"",IF($I31=Parameters!$K$15,$L31/($M31/2),$L31/$M31))</f>
        <v/>
      </c>
      <c r="AI31" s="26" t="str">
        <f>IF(OR($H31="no",$C31=0),"",IF($AH31&lt;0.5,Parameters!$X$4,IF($AH31&lt;1,Parameters!$Y$4,IF($AH31&lt;2,Parameters!$Z$4,Parameters!$AA$4))))</f>
        <v/>
      </c>
      <c r="AJ31" s="26" t="str">
        <f>IF(OR($H31="no",$C31=0),"",IF($AH31&lt;0.5,Parameters!$X$5,IF($AH31&lt;1,Parameters!$Y$5,IF($AH31&lt;2,Parameters!$Z$5,Parameters!$AA$5))))</f>
        <v/>
      </c>
      <c r="AK31" s="26" t="str">
        <f>IF(OR($H31="no",$C31=0),"",IF($I31=Parameters!$K$15,(2*($M31/2)*SIN(RADIANS(Calculations!$AG31/2))),(2*$M31*SIN(RADIANS($AG31/2)))))</f>
        <v/>
      </c>
      <c r="AL31" s="26" t="str">
        <f t="shared" si="11"/>
        <v/>
      </c>
      <c r="AM31" s="26" t="str">
        <f>IF(OR($H31="no",$C31=0),"",IF($I31=Parameters!$K$15,$AL31*$N31/2,$AL31*$N31))</f>
        <v/>
      </c>
      <c r="AN31" s="112" t="str">
        <f>IF(OR($H31="no",$C31=0),"",IF($I31=Parameters!$K$15,$AM31*2/Parameters!$AB$4,$AM31/Parameters!$AB$4))</f>
        <v/>
      </c>
      <c r="AP31" s="47" t="str">
        <f>Parameters!D31</f>
        <v>Other 1</v>
      </c>
      <c r="AQ31" s="23">
        <f t="shared" si="22"/>
        <v>0</v>
      </c>
      <c r="AR31" s="23">
        <f t="shared" si="23"/>
        <v>0</v>
      </c>
      <c r="AS31" s="22" t="str">
        <f t="shared" si="24"/>
        <v xml:space="preserve"> </v>
      </c>
      <c r="AT31" s="23">
        <f t="shared" si="25"/>
        <v>0</v>
      </c>
      <c r="AU31" s="22" t="str">
        <f t="shared" si="26"/>
        <v xml:space="preserve"> </v>
      </c>
      <c r="AV31" s="50"/>
      <c r="AW31" s="50"/>
      <c r="AX31" s="12"/>
      <c r="BF31" s="5"/>
      <c r="BG31" s="5"/>
      <c r="BH31" s="5"/>
      <c r="BI31" s="292">
        <f>'Window &amp; Door DATA INPUT'!H37</f>
        <v>0</v>
      </c>
      <c r="BJ31" s="293" t="str">
        <f t="shared" si="42"/>
        <v/>
      </c>
      <c r="BK31" s="5"/>
      <c r="BL31" s="5"/>
      <c r="BM31" s="5"/>
    </row>
    <row r="32" spans="2:65" x14ac:dyDescent="0.3">
      <c r="B32" s="53">
        <f>IF('Window &amp; Door DATA INPUT'!B38&gt;1,1,0)</f>
        <v>0</v>
      </c>
      <c r="C32" s="53">
        <f>IF(AND(B32=1,OR(D32=Parameters!$D$17, D32=Parameters!$D$18,D32=Parameters!$D$19,D32=Parameters!$D$20,D32=Parameters!$D$21,D32=Parameters!$D$22, D32=Parameters!$D$23, D32=Parameters!$D$24)),1,0)</f>
        <v>0</v>
      </c>
      <c r="D32" s="55" t="str">
        <f>IF('Window &amp; Door DATA INPUT'!B38="","",'Window &amp; Door DATA INPUT'!B38)</f>
        <v/>
      </c>
      <c r="E32" s="25" t="str">
        <f>IF('Window &amp; Door DATA INPUT'!D38="","",'Window &amp; Door DATA INPUT'!D38)</f>
        <v/>
      </c>
      <c r="F32" s="25" t="str">
        <f>IF(B32=1,'Window &amp; Door DATA INPUT'!H38&amp;RESULTS!$H$5,"")</f>
        <v/>
      </c>
      <c r="G32" s="25" t="str">
        <f>IF(B32=1,VLOOKUP(F32,Parameters!$H$4:$I$20,2,FALSE),"")</f>
        <v/>
      </c>
      <c r="H32" s="25" t="str">
        <f>IF(OR('Window &amp; Door DATA INPUT'!J38=Parameters!$K$4,'Window &amp; Door DATA INPUT'!J38=Parameters!$K$11),"No",IF('Window &amp; Door DATA INPUT'!K38="","",'Window &amp; Door DATA INPUT'!K38))</f>
        <v/>
      </c>
      <c r="I32" s="25" t="str">
        <f>IF('Window &amp; Door DATA INPUT'!J38="","",'Window &amp; Door DATA INPUT'!J38)</f>
        <v/>
      </c>
      <c r="J32" s="71" t="str">
        <f>IF('Window &amp; Door DATA INPUT'!L38=Parameters!$O$5,'Window &amp; Door DATA INPUT'!O38,IF(B32=1,('Window &amp; Door DATA INPUT'!N38*'Window &amp; Door DATA INPUT'!M38)/1000000,""))</f>
        <v/>
      </c>
      <c r="K32" s="72" t="str">
        <f>IF('Window &amp; Door DATA INPUT'!J38="","",VLOOKUP('Window &amp; Door DATA INPUT'!J38,Parameters!$K$4:$L$16,2,FALSE))</f>
        <v/>
      </c>
      <c r="L32" s="26" t="str">
        <f>IF($H32="yes",IF($K32="Y",'Window &amp; Door DATA INPUT'!Q38/1000,IF($K32="N",'Window &amp; Door DATA INPUT'!P38/1000)),"")</f>
        <v/>
      </c>
      <c r="M32" s="26" t="str">
        <f>IF($H32="yes",IF($K32="Y",'Window &amp; Door DATA INPUT'!P38/1000,IF($K32="N",'Window &amp; Door DATA INPUT'!Q38/1000)),"")</f>
        <v/>
      </c>
      <c r="N32" s="71" t="str">
        <f t="shared" si="37"/>
        <v/>
      </c>
      <c r="O32" s="72" t="str">
        <f>IF(AND(B32=1,C32=0,H32="yes"),"A",IF(AND(C32=1,H32="yes",'Window &amp; Door DATA INPUT'!R38="no"),"B",IF(AND(C32=1,H32="yes",'Window &amp; Door DATA INPUT'!R38="yes",'Window &amp; Door DATA INPUT'!S38="yes"),"C",IF(AND(C32=1,H32="yes",'Window &amp; Door DATA INPUT'!R38="yes",'Window &amp; Door DATA INPUT'!S38="no"),"D",""))))</f>
        <v/>
      </c>
      <c r="P32" s="100" t="str">
        <f>IF(AND(C32=1,H32="yes",OR(I32=Parameters!$K$12,I32=Parameters!$K$13,I32=Parameters!$K$14)),"E",IF(AND(C32=1,H32="yes",NOT(OR(I32=Parameters!$K$12,I32=Parameters!$K$13,I32=Parameters!$K$14))),"F",""))</f>
        <v/>
      </c>
      <c r="Q32" s="100" t="str">
        <f>IF(AND(B32=1,H32="yes"),VLOOKUP(I32,Parameters!$K$4:$M$16,3,FALSE),"")</f>
        <v/>
      </c>
      <c r="R32" s="100" t="str">
        <f>IF(AND(OR(O32="A",O32="B",O32="d"),Q32="input"),'Window &amp; Door DATA INPUT'!AA38,IF(AND(O32="C",Q32="input"),'Window &amp; Door DATA INPUT'!W38,Calculations!Q32))</f>
        <v/>
      </c>
      <c r="S32" s="75" t="str">
        <f>IF('Window &amp; Door DATA INPUT'!X38="Yes",'Window &amp; Door DATA INPUT'!Y38/1000,IF(B32=1,"N/A",""))</f>
        <v/>
      </c>
      <c r="T32" s="26" t="str">
        <f>IF(Q32="calc",IF(O32="c",'Window &amp; Door DATA INPUT'!U38/1000,(Parameters!$S$4-'Window &amp; Door DATA INPUT'!Z38+Parameters!$Q$4)/1000),"")</f>
        <v/>
      </c>
      <c r="U32" s="26" t="str">
        <f t="shared" si="38"/>
        <v/>
      </c>
      <c r="V32" s="26" t="str">
        <f t="shared" si="39"/>
        <v/>
      </c>
      <c r="W32" s="80" t="str">
        <f t="shared" si="40"/>
        <v/>
      </c>
      <c r="X32" s="26" t="str">
        <f>IF(OR($H32="no",$B32=0),"",IF($I32=Parameters!$K$15,$L32/($M32/2),$L32/$M32))</f>
        <v/>
      </c>
      <c r="Y32" s="26" t="str">
        <f>IF(OR($H32="no",$B32=0),"",IF($X32&lt;0.5,Parameters!$X$4,IF($X32&lt;1,Parameters!$Y$4,IF($X32&lt;2,Parameters!$Z$4,Parameters!$AA$4))))</f>
        <v/>
      </c>
      <c r="Z32" s="26" t="str">
        <f>IF(OR($H32="no",$B32=0),"",IF($X32&lt;0.5,Parameters!$X$5,IF($X32&lt;1,Parameters!$Y$5,IF($X32&lt;2,Parameters!$Z$5,Parameters!$AA$5))))</f>
        <v/>
      </c>
      <c r="AA32" s="26" t="str">
        <f>IF(OR($H32="no",$B32=0),"",IF($I32=Parameters!$K$15,(2*($M32/2)*SIN(RADIANS(Calculations!$W32/2))),(2*$M32*SIN(RADIANS($W32/2)))))</f>
        <v/>
      </c>
      <c r="AB32" s="26" t="str">
        <f t="shared" si="10"/>
        <v/>
      </c>
      <c r="AC32" s="26" t="str">
        <f>IF(OR($H32="no",$B32=0),"",IF($I32=Parameters!$K$15,$AB32*$N32/2,$AB32*$N32))</f>
        <v/>
      </c>
      <c r="AD32" s="112" t="str">
        <f>IF(OR($H32="no",$B32=0),"",IF($I32=Parameters!$K$15,$AC32*2/Parameters!$AB$4,$AC32/Parameters!$AB$4))</f>
        <v/>
      </c>
      <c r="AE32" s="26" t="str">
        <f>IF(AND(O32="B",Q32="calc"),V32,IF(AND(O32="C",Q32="calc"),'Window &amp; Door DATA INPUT'!T38/1000,""))</f>
        <v/>
      </c>
      <c r="AF32" s="100" t="str">
        <f>IF(AND(O32="B",Q32="input"),'Window &amp; Door DATA INPUT'!AA38,IF(AND(O32="C",Q32="input",P32="F"),'Window &amp; Door DATA INPUT'!V38,IF(AND(O32="C",P32="E"),0,IF(AND(O32="D"),0,IF(AND(B32=1,C32=0),"",(Calculations!Q32))))))</f>
        <v/>
      </c>
      <c r="AG32" s="80" t="str">
        <f t="shared" si="41"/>
        <v/>
      </c>
      <c r="AH32" s="26" t="str">
        <f>IF(OR($H32="no",$C32=0),"",IF($I32=Parameters!$K$15,$L32/($M32/2),$L32/$M32))</f>
        <v/>
      </c>
      <c r="AI32" s="26" t="str">
        <f>IF(OR($H32="no",$C32=0),"",IF($AH32&lt;0.5,Parameters!$X$4,IF($AH32&lt;1,Parameters!$Y$4,IF($AH32&lt;2,Parameters!$Z$4,Parameters!$AA$4))))</f>
        <v/>
      </c>
      <c r="AJ32" s="26" t="str">
        <f>IF(OR($H32="no",$C32=0),"",IF($AH32&lt;0.5,Parameters!$X$5,IF($AH32&lt;1,Parameters!$Y$5,IF($AH32&lt;2,Parameters!$Z$5,Parameters!$AA$5))))</f>
        <v/>
      </c>
      <c r="AK32" s="26" t="str">
        <f>IF(OR($H32="no",$C32=0),"",IF($I32=Parameters!$K$15,(2*($M32/2)*SIN(RADIANS(Calculations!$AG32/2))),(2*$M32*SIN(RADIANS($AG32/2)))))</f>
        <v/>
      </c>
      <c r="AL32" s="26" t="str">
        <f t="shared" si="11"/>
        <v/>
      </c>
      <c r="AM32" s="26" t="str">
        <f>IF(OR($H32="no",$C32=0),"",IF($I32=Parameters!$K$15,$AL32*$N32/2,$AL32*$N32))</f>
        <v/>
      </c>
      <c r="AN32" s="112" t="str">
        <f>IF(OR($H32="no",$C32=0),"",IF($I32=Parameters!$K$15,$AM32*2/Parameters!$AB$4,$AM32/Parameters!$AB$4))</f>
        <v/>
      </c>
      <c r="AP32" s="47" t="str">
        <f>Parameters!D32</f>
        <v>Other 2</v>
      </c>
      <c r="AQ32" s="23">
        <f t="shared" si="22"/>
        <v>0</v>
      </c>
      <c r="AR32" s="23">
        <f t="shared" ref="AR32:AR34" si="45">SUMIFS($J$4:$J$143,$D$4:$D$143,AP32)</f>
        <v>0</v>
      </c>
      <c r="AS32" s="22" t="str">
        <f t="shared" ref="AS32:AS34" si="46">IF(AQ32&gt;0,AR32/AQ32," ")</f>
        <v xml:space="preserve"> </v>
      </c>
      <c r="AT32" s="23">
        <f t="shared" ref="AT32:AT34" si="47">SUMIFS($AD$4:$AD$143,$D$4:$D$143,AP32)</f>
        <v>0</v>
      </c>
      <c r="AU32" s="22" t="str">
        <f t="shared" ref="AU32:AU34" si="48">IF(AR32=$BA$12,AS32,"")</f>
        <v xml:space="preserve"> </v>
      </c>
      <c r="AV32" s="50"/>
      <c r="AW32" s="50"/>
      <c r="BF32" s="5"/>
      <c r="BG32" s="5"/>
      <c r="BH32" s="5"/>
      <c r="BI32" s="292">
        <f>'Window &amp; Door DATA INPUT'!H38</f>
        <v>0</v>
      </c>
      <c r="BJ32" s="293" t="str">
        <f t="shared" si="42"/>
        <v/>
      </c>
      <c r="BK32" s="5"/>
      <c r="BL32" s="5"/>
      <c r="BM32" s="5"/>
    </row>
    <row r="33" spans="2:65" x14ac:dyDescent="0.3">
      <c r="B33" s="53">
        <f>IF('Window &amp; Door DATA INPUT'!B39&gt;1,1,0)</f>
        <v>0</v>
      </c>
      <c r="C33" s="53">
        <f>IF(AND(B33=1,OR(D33=Parameters!$D$17, D33=Parameters!$D$18,D33=Parameters!$D$19,D33=Parameters!$D$20,D33=Parameters!$D$21,D33=Parameters!$D$22, D33=Parameters!$D$23, D33=Parameters!$D$24)),1,0)</f>
        <v>0</v>
      </c>
      <c r="D33" s="55" t="str">
        <f>IF('Window &amp; Door DATA INPUT'!B39="","",'Window &amp; Door DATA INPUT'!B39)</f>
        <v/>
      </c>
      <c r="E33" s="25" t="str">
        <f>IF('Window &amp; Door DATA INPUT'!D39="","",'Window &amp; Door DATA INPUT'!D39)</f>
        <v/>
      </c>
      <c r="F33" s="25" t="str">
        <f>IF(B33=1,'Window &amp; Door DATA INPUT'!H39&amp;RESULTS!$H$5,"")</f>
        <v/>
      </c>
      <c r="G33" s="25" t="str">
        <f>IF(B33=1,VLOOKUP(F33,Parameters!$H$4:$I$20,2,FALSE),"")</f>
        <v/>
      </c>
      <c r="H33" s="25" t="str">
        <f>IF(OR('Window &amp; Door DATA INPUT'!J39=Parameters!$K$4,'Window &amp; Door DATA INPUT'!J39=Parameters!$K$11),"No",IF('Window &amp; Door DATA INPUT'!K39="","",'Window &amp; Door DATA INPUT'!K39))</f>
        <v/>
      </c>
      <c r="I33" s="25" t="str">
        <f>IF('Window &amp; Door DATA INPUT'!J39="","",'Window &amp; Door DATA INPUT'!J39)</f>
        <v/>
      </c>
      <c r="J33" s="71" t="str">
        <f>IF('Window &amp; Door DATA INPUT'!L39=Parameters!$O$5,'Window &amp; Door DATA INPUT'!O39,IF(B33=1,('Window &amp; Door DATA INPUT'!N39*'Window &amp; Door DATA INPUT'!M39)/1000000,""))</f>
        <v/>
      </c>
      <c r="K33" s="72" t="str">
        <f>IF('Window &amp; Door DATA INPUT'!J39="","",VLOOKUP('Window &amp; Door DATA INPUT'!J39,Parameters!$K$4:$L$16,2,FALSE))</f>
        <v/>
      </c>
      <c r="L33" s="26" t="str">
        <f>IF($H33="yes",IF($K33="Y",'Window &amp; Door DATA INPUT'!Q39/1000,IF($K33="N",'Window &amp; Door DATA INPUT'!P39/1000)),"")</f>
        <v/>
      </c>
      <c r="M33" s="26" t="str">
        <f>IF($H33="yes",IF($K33="Y",'Window &amp; Door DATA INPUT'!P39/1000,IF($K33="N",'Window &amp; Door DATA INPUT'!Q39/1000)),"")</f>
        <v/>
      </c>
      <c r="N33" s="71" t="str">
        <f t="shared" si="37"/>
        <v/>
      </c>
      <c r="O33" s="72" t="str">
        <f>IF(AND(B33=1,C33=0,H33="yes"),"A",IF(AND(C33=1,H33="yes",'Window &amp; Door DATA INPUT'!R39="no"),"B",IF(AND(C33=1,H33="yes",'Window &amp; Door DATA INPUT'!R39="yes",'Window &amp; Door DATA INPUT'!S39="yes"),"C",IF(AND(C33=1,H33="yes",'Window &amp; Door DATA INPUT'!R39="yes",'Window &amp; Door DATA INPUT'!S39="no"),"D",""))))</f>
        <v/>
      </c>
      <c r="P33" s="100" t="str">
        <f>IF(AND(C33=1,H33="yes",OR(I33=Parameters!$K$12,I33=Parameters!$K$13,I33=Parameters!$K$14)),"E",IF(AND(C33=1,H33="yes",NOT(OR(I33=Parameters!$K$12,I33=Parameters!$K$13,I33=Parameters!$K$14))),"F",""))</f>
        <v/>
      </c>
      <c r="Q33" s="100" t="str">
        <f>IF(AND(B33=1,H33="yes"),VLOOKUP(I33,Parameters!$K$4:$M$16,3,FALSE),"")</f>
        <v/>
      </c>
      <c r="R33" s="100" t="str">
        <f>IF(AND(OR(O33="A",O33="B",O33="d"),Q33="input"),'Window &amp; Door DATA INPUT'!AA39,IF(AND(O33="C",Q33="input"),'Window &amp; Door DATA INPUT'!W39,Calculations!Q33))</f>
        <v/>
      </c>
      <c r="S33" s="75" t="str">
        <f>IF('Window &amp; Door DATA INPUT'!X39="Yes",'Window &amp; Door DATA INPUT'!Y39/1000,IF(B33=1,"N/A",""))</f>
        <v/>
      </c>
      <c r="T33" s="26" t="str">
        <f>IF(Q33="calc",IF(O33="c",'Window &amp; Door DATA INPUT'!U39/1000,(Parameters!$S$4-'Window &amp; Door DATA INPUT'!Z39+Parameters!$Q$4)/1000),"")</f>
        <v/>
      </c>
      <c r="U33" s="26" t="str">
        <f t="shared" si="38"/>
        <v/>
      </c>
      <c r="V33" s="26" t="str">
        <f t="shared" si="39"/>
        <v/>
      </c>
      <c r="W33" s="80" t="str">
        <f t="shared" si="40"/>
        <v/>
      </c>
      <c r="X33" s="26" t="str">
        <f>IF(OR($H33="no",$B33=0),"",IF($I33=Parameters!$K$15,$L33/($M33/2),$L33/$M33))</f>
        <v/>
      </c>
      <c r="Y33" s="26" t="str">
        <f>IF(OR($H33="no",$B33=0),"",IF($X33&lt;0.5,Parameters!$X$4,IF($X33&lt;1,Parameters!$Y$4,IF($X33&lt;2,Parameters!$Z$4,Parameters!$AA$4))))</f>
        <v/>
      </c>
      <c r="Z33" s="26" t="str">
        <f>IF(OR($H33="no",$B33=0),"",IF($X33&lt;0.5,Parameters!$X$5,IF($X33&lt;1,Parameters!$Y$5,IF($X33&lt;2,Parameters!$Z$5,Parameters!$AA$5))))</f>
        <v/>
      </c>
      <c r="AA33" s="26" t="str">
        <f>IF(OR($H33="no",$B33=0),"",IF($I33=Parameters!$K$15,(2*($M33/2)*SIN(RADIANS(Calculations!$W33/2))),(2*$M33*SIN(RADIANS($W33/2)))))</f>
        <v/>
      </c>
      <c r="AB33" s="26" t="str">
        <f t="shared" si="10"/>
        <v/>
      </c>
      <c r="AC33" s="26" t="str">
        <f>IF(OR($H33="no",$B33=0),"",IF($I33=Parameters!$K$15,$AB33*$N33/2,$AB33*$N33))</f>
        <v/>
      </c>
      <c r="AD33" s="112" t="str">
        <f>IF(OR($H33="no",$B33=0),"",IF($I33=Parameters!$K$15,$AC33*2/Parameters!$AB$4,$AC33/Parameters!$AB$4))</f>
        <v/>
      </c>
      <c r="AE33" s="26" t="str">
        <f>IF(AND(O33="B",Q33="calc"),V33,IF(AND(O33="C",Q33="calc"),'Window &amp; Door DATA INPUT'!T39/1000,""))</f>
        <v/>
      </c>
      <c r="AF33" s="100" t="str">
        <f>IF(AND(O33="B",Q33="input"),'Window &amp; Door DATA INPUT'!AA39,IF(AND(O33="C",Q33="input",P33="F"),'Window &amp; Door DATA INPUT'!V39,IF(AND(O33="C",P33="E"),0,IF(AND(O33="D"),0,IF(AND(B33=1,C33=0),"",(Calculations!Q33))))))</f>
        <v/>
      </c>
      <c r="AG33" s="80" t="str">
        <f t="shared" si="41"/>
        <v/>
      </c>
      <c r="AH33" s="26" t="str">
        <f>IF(OR($H33="no",$C33=0),"",IF($I33=Parameters!$K$15,$L33/($M33/2),$L33/$M33))</f>
        <v/>
      </c>
      <c r="AI33" s="26" t="str">
        <f>IF(OR($H33="no",$C33=0),"",IF($AH33&lt;0.5,Parameters!$X$4,IF($AH33&lt;1,Parameters!$Y$4,IF($AH33&lt;2,Parameters!$Z$4,Parameters!$AA$4))))</f>
        <v/>
      </c>
      <c r="AJ33" s="26" t="str">
        <f>IF(OR($H33="no",$C33=0),"",IF($AH33&lt;0.5,Parameters!$X$5,IF($AH33&lt;1,Parameters!$Y$5,IF($AH33&lt;2,Parameters!$Z$5,Parameters!$AA$5))))</f>
        <v/>
      </c>
      <c r="AK33" s="26" t="str">
        <f>IF(OR($H33="no",$C33=0),"",IF($I33=Parameters!$K$15,(2*($M33/2)*SIN(RADIANS(Calculations!$AG33/2))),(2*$M33*SIN(RADIANS($AG33/2)))))</f>
        <v/>
      </c>
      <c r="AL33" s="26" t="str">
        <f t="shared" si="11"/>
        <v/>
      </c>
      <c r="AM33" s="26" t="str">
        <f>IF(OR($H33="no",$C33=0),"",IF($I33=Parameters!$K$15,$AL33*$N33/2,$AL33*$N33))</f>
        <v/>
      </c>
      <c r="AN33" s="112" t="str">
        <f>IF(OR($H33="no",$C33=0),"",IF($I33=Parameters!$K$15,$AM33*2/Parameters!$AB$4,$AM33/Parameters!$AB$4))</f>
        <v/>
      </c>
      <c r="AP33" s="47" t="str">
        <f>Parameters!D33</f>
        <v>Other 3</v>
      </c>
      <c r="AQ33" s="23">
        <f t="shared" si="22"/>
        <v>0</v>
      </c>
      <c r="AR33" s="23">
        <f t="shared" si="45"/>
        <v>0</v>
      </c>
      <c r="AS33" s="22" t="str">
        <f t="shared" si="46"/>
        <v xml:space="preserve"> </v>
      </c>
      <c r="AT33" s="23">
        <f t="shared" si="47"/>
        <v>0</v>
      </c>
      <c r="AU33" s="22" t="str">
        <f t="shared" si="48"/>
        <v xml:space="preserve"> </v>
      </c>
      <c r="AV33" s="50"/>
      <c r="AW33" s="50"/>
      <c r="BF33" s="5"/>
      <c r="BG33" s="5"/>
      <c r="BH33" s="5"/>
      <c r="BI33" s="292">
        <f>'Window &amp; Door DATA INPUT'!H39</f>
        <v>0</v>
      </c>
      <c r="BJ33" s="293" t="str">
        <f t="shared" si="42"/>
        <v/>
      </c>
      <c r="BK33" s="5"/>
      <c r="BL33" s="5"/>
      <c r="BM33" s="5"/>
    </row>
    <row r="34" spans="2:65" x14ac:dyDescent="0.3">
      <c r="B34" s="53">
        <f>IF('Window &amp; Door DATA INPUT'!B40&gt;1,1,0)</f>
        <v>0</v>
      </c>
      <c r="C34" s="53">
        <f>IF(AND(B34=1,OR(D34=Parameters!$D$17, D34=Parameters!$D$18,D34=Parameters!$D$19,D34=Parameters!$D$20,D34=Parameters!$D$21,D34=Parameters!$D$22, D34=Parameters!$D$23, D34=Parameters!$D$24)),1,0)</f>
        <v>0</v>
      </c>
      <c r="D34" s="55" t="str">
        <f>IF('Window &amp; Door DATA INPUT'!B40="","",'Window &amp; Door DATA INPUT'!B40)</f>
        <v/>
      </c>
      <c r="E34" s="25" t="str">
        <f>IF('Window &amp; Door DATA INPUT'!D40="","",'Window &amp; Door DATA INPUT'!D40)</f>
        <v/>
      </c>
      <c r="F34" s="25" t="str">
        <f>IF(B34=1,'Window &amp; Door DATA INPUT'!H40&amp;RESULTS!$H$5,"")</f>
        <v/>
      </c>
      <c r="G34" s="25" t="str">
        <f>IF(B34=1,VLOOKUP(F34,Parameters!$H$4:$I$20,2,FALSE),"")</f>
        <v/>
      </c>
      <c r="H34" s="25" t="str">
        <f>IF(OR('Window &amp; Door DATA INPUT'!J40=Parameters!$K$4,'Window &amp; Door DATA INPUT'!J40=Parameters!$K$11),"No",IF('Window &amp; Door DATA INPUT'!K40="","",'Window &amp; Door DATA INPUT'!K40))</f>
        <v/>
      </c>
      <c r="I34" s="25" t="str">
        <f>IF('Window &amp; Door DATA INPUT'!J40="","",'Window &amp; Door DATA INPUT'!J40)</f>
        <v/>
      </c>
      <c r="J34" s="71" t="str">
        <f>IF('Window &amp; Door DATA INPUT'!L40=Parameters!$O$5,'Window &amp; Door DATA INPUT'!O40,IF(B34=1,('Window &amp; Door DATA INPUT'!N40*'Window &amp; Door DATA INPUT'!M40)/1000000,""))</f>
        <v/>
      </c>
      <c r="K34" s="72" t="str">
        <f>IF('Window &amp; Door DATA INPUT'!J40="","",VLOOKUP('Window &amp; Door DATA INPUT'!J40,Parameters!$K$4:$L$16,2,FALSE))</f>
        <v/>
      </c>
      <c r="L34" s="26" t="str">
        <f>IF($H34="yes",IF($K34="Y",'Window &amp; Door DATA INPUT'!Q40/1000,IF($K34="N",'Window &amp; Door DATA INPUT'!P40/1000)),"")</f>
        <v/>
      </c>
      <c r="M34" s="26" t="str">
        <f>IF($H34="yes",IF($K34="Y",'Window &amp; Door DATA INPUT'!P40/1000,IF($K34="N",'Window &amp; Door DATA INPUT'!Q40/1000)),"")</f>
        <v/>
      </c>
      <c r="N34" s="71" t="str">
        <f t="shared" si="37"/>
        <v/>
      </c>
      <c r="O34" s="72" t="str">
        <f>IF(AND(B34=1,C34=0,H34="yes"),"A",IF(AND(C34=1,H34="yes",'Window &amp; Door DATA INPUT'!R40="no"),"B",IF(AND(C34=1,H34="yes",'Window &amp; Door DATA INPUT'!R40="yes",'Window &amp; Door DATA INPUT'!S40="yes"),"C",IF(AND(C34=1,H34="yes",'Window &amp; Door DATA INPUT'!R40="yes",'Window &amp; Door DATA INPUT'!S40="no"),"D",""))))</f>
        <v/>
      </c>
      <c r="P34" s="100" t="str">
        <f>IF(AND(C34=1,H34="yes",OR(I34=Parameters!$K$12,I34=Parameters!$K$13,I34=Parameters!$K$14)),"E",IF(AND(C34=1,H34="yes",NOT(OR(I34=Parameters!$K$12,I34=Parameters!$K$13,I34=Parameters!$K$14))),"F",""))</f>
        <v/>
      </c>
      <c r="Q34" s="100" t="str">
        <f>IF(AND(B34=1,H34="yes"),VLOOKUP(I34,Parameters!$K$4:$M$16,3,FALSE),"")</f>
        <v/>
      </c>
      <c r="R34" s="100" t="str">
        <f>IF(AND(OR(O34="A",O34="B",O34="d"),Q34="input"),'Window &amp; Door DATA INPUT'!AA40,IF(AND(O34="C",Q34="input"),'Window &amp; Door DATA INPUT'!W40,Calculations!Q34))</f>
        <v/>
      </c>
      <c r="S34" s="75" t="str">
        <f>IF('Window &amp; Door DATA INPUT'!X40="Yes",'Window &amp; Door DATA INPUT'!Y40/1000,IF(B34=1,"N/A",""))</f>
        <v/>
      </c>
      <c r="T34" s="26" t="str">
        <f>IF(Q34="calc",IF(O34="c",'Window &amp; Door DATA INPUT'!U40/1000,(Parameters!$S$4-'Window &amp; Door DATA INPUT'!Z40+Parameters!$Q$4)/1000),"")</f>
        <v/>
      </c>
      <c r="U34" s="26" t="str">
        <f t="shared" si="38"/>
        <v/>
      </c>
      <c r="V34" s="26" t="str">
        <f t="shared" si="39"/>
        <v/>
      </c>
      <c r="W34" s="80" t="str">
        <f t="shared" si="40"/>
        <v/>
      </c>
      <c r="X34" s="26" t="str">
        <f>IF(OR($H34="no",$B34=0),"",IF($I34=Parameters!$K$15,$L34/($M34/2),$L34/$M34))</f>
        <v/>
      </c>
      <c r="Y34" s="26" t="str">
        <f>IF(OR($H34="no",$B34=0),"",IF($X34&lt;0.5,Parameters!$X$4,IF($X34&lt;1,Parameters!$Y$4,IF($X34&lt;2,Parameters!$Z$4,Parameters!$AA$4))))</f>
        <v/>
      </c>
      <c r="Z34" s="26" t="str">
        <f>IF(OR($H34="no",$B34=0),"",IF($X34&lt;0.5,Parameters!$X$5,IF($X34&lt;1,Parameters!$Y$5,IF($X34&lt;2,Parameters!$Z$5,Parameters!$AA$5))))</f>
        <v/>
      </c>
      <c r="AA34" s="26" t="str">
        <f>IF(OR($H34="no",$B34=0),"",IF($I34=Parameters!$K$15,(2*($M34/2)*SIN(RADIANS(Calculations!$W34/2))),(2*$M34*SIN(RADIANS($W34/2)))))</f>
        <v/>
      </c>
      <c r="AB34" s="26" t="str">
        <f t="shared" si="10"/>
        <v/>
      </c>
      <c r="AC34" s="26" t="str">
        <f>IF(OR($H34="no",$B34=0),"",IF($I34=Parameters!$K$15,$AB34*$N34/2,$AB34*$N34))</f>
        <v/>
      </c>
      <c r="AD34" s="112" t="str">
        <f>IF(OR($H34="no",$B34=0),"",IF($I34=Parameters!$K$15,$AC34*2/Parameters!$AB$4,$AC34/Parameters!$AB$4))</f>
        <v/>
      </c>
      <c r="AE34" s="26" t="str">
        <f>IF(AND(O34="B",Q34="calc"),V34,IF(AND(O34="C",Q34="calc"),'Window &amp; Door DATA INPUT'!T40/1000,""))</f>
        <v/>
      </c>
      <c r="AF34" s="100" t="str">
        <f>IF(AND(O34="B",Q34="input"),'Window &amp; Door DATA INPUT'!AA40,IF(AND(O34="C",Q34="input",P34="F"),'Window &amp; Door DATA INPUT'!V40,IF(AND(O34="C",P34="E"),0,IF(AND(O34="D"),0,IF(AND(B34=1,C34=0),"",(Calculations!Q34))))))</f>
        <v/>
      </c>
      <c r="AG34" s="80" t="str">
        <f t="shared" si="41"/>
        <v/>
      </c>
      <c r="AH34" s="26" t="str">
        <f>IF(OR($H34="no",$C34=0),"",IF($I34=Parameters!$K$15,$L34/($M34/2),$L34/$M34))</f>
        <v/>
      </c>
      <c r="AI34" s="26" t="str">
        <f>IF(OR($H34="no",$C34=0),"",IF($AH34&lt;0.5,Parameters!$X$4,IF($AH34&lt;1,Parameters!$Y$4,IF($AH34&lt;2,Parameters!$Z$4,Parameters!$AA$4))))</f>
        <v/>
      </c>
      <c r="AJ34" s="26" t="str">
        <f>IF(OR($H34="no",$C34=0),"",IF($AH34&lt;0.5,Parameters!$X$5,IF($AH34&lt;1,Parameters!$Y$5,IF($AH34&lt;2,Parameters!$Z$5,Parameters!$AA$5))))</f>
        <v/>
      </c>
      <c r="AK34" s="26" t="str">
        <f>IF(OR($H34="no",$C34=0),"",IF($I34=Parameters!$K$15,(2*($M34/2)*SIN(RADIANS(Calculations!$AG34/2))),(2*$M34*SIN(RADIANS($AG34/2)))))</f>
        <v/>
      </c>
      <c r="AL34" s="26" t="str">
        <f t="shared" si="11"/>
        <v/>
      </c>
      <c r="AM34" s="26" t="str">
        <f>IF(OR($H34="no",$C34=0),"",IF($I34=Parameters!$K$15,$AL34*$N34/2,$AL34*$N34))</f>
        <v/>
      </c>
      <c r="AN34" s="112" t="str">
        <f>IF(OR($H34="no",$C34=0),"",IF($I34=Parameters!$K$15,$AM34*2/Parameters!$AB$4,$AM34/Parameters!$AB$4))</f>
        <v/>
      </c>
      <c r="AP34" s="47" t="str">
        <f>Parameters!D34</f>
        <v>Other 4</v>
      </c>
      <c r="AQ34" s="23">
        <f t="shared" si="22"/>
        <v>0</v>
      </c>
      <c r="AR34" s="23">
        <f t="shared" si="45"/>
        <v>0</v>
      </c>
      <c r="AS34" s="22" t="str">
        <f t="shared" si="46"/>
        <v xml:space="preserve"> </v>
      </c>
      <c r="AT34" s="23">
        <f t="shared" si="47"/>
        <v>0</v>
      </c>
      <c r="AU34" s="22" t="str">
        <f t="shared" si="48"/>
        <v xml:space="preserve"> </v>
      </c>
      <c r="AV34" s="50"/>
      <c r="AW34" s="50"/>
      <c r="BF34" s="5"/>
      <c r="BG34" s="5"/>
      <c r="BH34" s="5"/>
      <c r="BI34" s="292">
        <f>'Window &amp; Door DATA INPUT'!H40</f>
        <v>0</v>
      </c>
      <c r="BJ34" s="293" t="str">
        <f t="shared" si="42"/>
        <v/>
      </c>
      <c r="BK34" s="5"/>
      <c r="BL34" s="5"/>
      <c r="BM34" s="5"/>
    </row>
    <row r="35" spans="2:65" x14ac:dyDescent="0.3">
      <c r="B35" s="53">
        <f>IF('Window &amp; Door DATA INPUT'!B41&gt;1,1,0)</f>
        <v>0</v>
      </c>
      <c r="C35" s="53">
        <f>IF(AND(B35=1,OR(D35=Parameters!$D$17, D35=Parameters!$D$18,D35=Parameters!$D$19,D35=Parameters!$D$20,D35=Parameters!$D$21,D35=Parameters!$D$22, D35=Parameters!$D$23, D35=Parameters!$D$24)),1,0)</f>
        <v>0</v>
      </c>
      <c r="D35" s="55" t="str">
        <f>IF('Window &amp; Door DATA INPUT'!B41="","",'Window &amp; Door DATA INPUT'!B41)</f>
        <v/>
      </c>
      <c r="E35" s="25" t="str">
        <f>IF('Window &amp; Door DATA INPUT'!D41="","",'Window &amp; Door DATA INPUT'!D41)</f>
        <v/>
      </c>
      <c r="F35" s="25" t="str">
        <f>IF(B35=1,'Window &amp; Door DATA INPUT'!H41&amp;RESULTS!$H$5,"")</f>
        <v/>
      </c>
      <c r="G35" s="25" t="str">
        <f>IF(B35=1,VLOOKUP(F35,Parameters!$H$4:$I$20,2,FALSE),"")</f>
        <v/>
      </c>
      <c r="H35" s="25" t="str">
        <f>IF(OR('Window &amp; Door DATA INPUT'!J41=Parameters!$K$4,'Window &amp; Door DATA INPUT'!J41=Parameters!$K$11),"No",IF('Window &amp; Door DATA INPUT'!K41="","",'Window &amp; Door DATA INPUT'!K41))</f>
        <v/>
      </c>
      <c r="I35" s="25" t="str">
        <f>IF('Window &amp; Door DATA INPUT'!J41="","",'Window &amp; Door DATA INPUT'!J41)</f>
        <v/>
      </c>
      <c r="J35" s="71" t="str">
        <f>IF('Window &amp; Door DATA INPUT'!L41=Parameters!$O$5,'Window &amp; Door DATA INPUT'!O41,IF(B35=1,('Window &amp; Door DATA INPUT'!N41*'Window &amp; Door DATA INPUT'!M41)/1000000,""))</f>
        <v/>
      </c>
      <c r="K35" s="72" t="str">
        <f>IF('Window &amp; Door DATA INPUT'!J41="","",VLOOKUP('Window &amp; Door DATA INPUT'!J41,Parameters!$K$4:$L$16,2,FALSE))</f>
        <v/>
      </c>
      <c r="L35" s="26" t="str">
        <f>IF($H35="yes",IF($K35="Y",'Window &amp; Door DATA INPUT'!Q41/1000,IF($K35="N",'Window &amp; Door DATA INPUT'!P41/1000)),"")</f>
        <v/>
      </c>
      <c r="M35" s="26" t="str">
        <f>IF($H35="yes",IF($K35="Y",'Window &amp; Door DATA INPUT'!P41/1000,IF($K35="N",'Window &amp; Door DATA INPUT'!Q41/1000)),"")</f>
        <v/>
      </c>
      <c r="N35" s="71" t="str">
        <f t="shared" si="37"/>
        <v/>
      </c>
      <c r="O35" s="72" t="str">
        <f>IF(AND(B35=1,C35=0,H35="yes"),"A",IF(AND(C35=1,H35="yes",'Window &amp; Door DATA INPUT'!R41="no"),"B",IF(AND(C35=1,H35="yes",'Window &amp; Door DATA INPUT'!R41="yes",'Window &amp; Door DATA INPUT'!S41="yes"),"C",IF(AND(C35=1,H35="yes",'Window &amp; Door DATA INPUT'!R41="yes",'Window &amp; Door DATA INPUT'!S41="no"),"D",""))))</f>
        <v/>
      </c>
      <c r="P35" s="100" t="str">
        <f>IF(AND(C35=1,H35="yes",OR(I35=Parameters!$K$12,I35=Parameters!$K$13,I35=Parameters!$K$14)),"E",IF(AND(C35=1,H35="yes",NOT(OR(I35=Parameters!$K$12,I35=Parameters!$K$13,I35=Parameters!$K$14))),"F",""))</f>
        <v/>
      </c>
      <c r="Q35" s="100" t="str">
        <f>IF(AND(B35=1,H35="yes"),VLOOKUP(I35,Parameters!$K$4:$M$16,3,FALSE),"")</f>
        <v/>
      </c>
      <c r="R35" s="100" t="str">
        <f>IF(AND(OR(O35="A",O35="B",O35="d"),Q35="input"),'Window &amp; Door DATA INPUT'!AA41,IF(AND(O35="C",Q35="input"),'Window &amp; Door DATA INPUT'!W41,Calculations!Q35))</f>
        <v/>
      </c>
      <c r="S35" s="75" t="str">
        <f>IF('Window &amp; Door DATA INPUT'!X41="Yes",'Window &amp; Door DATA INPUT'!Y41/1000,IF(B35=1,"N/A",""))</f>
        <v/>
      </c>
      <c r="T35" s="26" t="str">
        <f>IF(Q35="calc",IF(O35="c",'Window &amp; Door DATA INPUT'!U41/1000,(Parameters!$S$4-'Window &amp; Door DATA INPUT'!Z41+Parameters!$Q$4)/1000),"")</f>
        <v/>
      </c>
      <c r="U35" s="26" t="str">
        <f t="shared" si="38"/>
        <v/>
      </c>
      <c r="V35" s="26" t="str">
        <f t="shared" si="39"/>
        <v/>
      </c>
      <c r="W35" s="80" t="str">
        <f t="shared" si="40"/>
        <v/>
      </c>
      <c r="X35" s="26" t="str">
        <f>IF(OR($H35="no",$B35=0),"",IF($I35=Parameters!$K$15,$L35/($M35/2),$L35/$M35))</f>
        <v/>
      </c>
      <c r="Y35" s="26" t="str">
        <f>IF(OR($H35="no",$B35=0),"",IF($X35&lt;0.5,Parameters!$X$4,IF($X35&lt;1,Parameters!$Y$4,IF($X35&lt;2,Parameters!$Z$4,Parameters!$AA$4))))</f>
        <v/>
      </c>
      <c r="Z35" s="26" t="str">
        <f>IF(OR($H35="no",$B35=0),"",IF($X35&lt;0.5,Parameters!$X$5,IF($X35&lt;1,Parameters!$Y$5,IF($X35&lt;2,Parameters!$Z$5,Parameters!$AA$5))))</f>
        <v/>
      </c>
      <c r="AA35" s="26" t="str">
        <f>IF(OR($H35="no",$B35=0),"",IF($I35=Parameters!$K$15,(2*($M35/2)*SIN(RADIANS(Calculations!$W35/2))),(2*$M35*SIN(RADIANS($W35/2)))))</f>
        <v/>
      </c>
      <c r="AB35" s="26" t="str">
        <f t="shared" si="10"/>
        <v/>
      </c>
      <c r="AC35" s="26" t="str">
        <f>IF(OR($H35="no",$B35=0),"",IF($I35=Parameters!$K$15,$AB35*$N35/2,$AB35*$N35))</f>
        <v/>
      </c>
      <c r="AD35" s="112" t="str">
        <f>IF(OR($H35="no",$B35=0),"",IF($I35=Parameters!$K$15,$AC35*2/Parameters!$AB$4,$AC35/Parameters!$AB$4))</f>
        <v/>
      </c>
      <c r="AE35" s="26" t="str">
        <f>IF(AND(O35="B",Q35="calc"),V35,IF(AND(O35="C",Q35="calc"),'Window &amp; Door DATA INPUT'!T41/1000,""))</f>
        <v/>
      </c>
      <c r="AF35" s="100" t="str">
        <f>IF(AND(O35="B",Q35="input"),'Window &amp; Door DATA INPUT'!AA41,IF(AND(O35="C",Q35="input",P35="F"),'Window &amp; Door DATA INPUT'!V41,IF(AND(O35="C",P35="E"),0,IF(AND(O35="D"),0,IF(AND(B35=1,C35=0),"",(Calculations!Q35))))))</f>
        <v/>
      </c>
      <c r="AG35" s="80" t="str">
        <f t="shared" si="41"/>
        <v/>
      </c>
      <c r="AH35" s="26" t="str">
        <f>IF(OR($H35="no",$C35=0),"",IF($I35=Parameters!$K$15,$L35/($M35/2),$L35/$M35))</f>
        <v/>
      </c>
      <c r="AI35" s="26" t="str">
        <f>IF(OR($H35="no",$C35=0),"",IF($AH35&lt;0.5,Parameters!$X$4,IF($AH35&lt;1,Parameters!$Y$4,IF($AH35&lt;2,Parameters!$Z$4,Parameters!$AA$4))))</f>
        <v/>
      </c>
      <c r="AJ35" s="26" t="str">
        <f>IF(OR($H35="no",$C35=0),"",IF($AH35&lt;0.5,Parameters!$X$5,IF($AH35&lt;1,Parameters!$Y$5,IF($AH35&lt;2,Parameters!$Z$5,Parameters!$AA$5))))</f>
        <v/>
      </c>
      <c r="AK35" s="26" t="str">
        <f>IF(OR($H35="no",$C35=0),"",IF($I35=Parameters!$K$15,(2*($M35/2)*SIN(RADIANS(Calculations!$AG35/2))),(2*$M35*SIN(RADIANS($AG35/2)))))</f>
        <v/>
      </c>
      <c r="AL35" s="26" t="str">
        <f t="shared" si="11"/>
        <v/>
      </c>
      <c r="AM35" s="26" t="str">
        <f>IF(OR($H35="no",$C35=0),"",IF($I35=Parameters!$K$15,$AL35*$N35/2,$AL35*$N35))</f>
        <v/>
      </c>
      <c r="AN35" s="112" t="str">
        <f>IF(OR($H35="no",$C35=0),"",IF($I35=Parameters!$K$15,$AM35*2/Parameters!$AB$4,$AM35/Parameters!$AB$4))</f>
        <v/>
      </c>
      <c r="BF35" s="5"/>
      <c r="BG35" s="5"/>
      <c r="BH35" s="5"/>
      <c r="BI35" s="292">
        <f>'Window &amp; Door DATA INPUT'!H41</f>
        <v>0</v>
      </c>
      <c r="BJ35" s="293" t="str">
        <f t="shared" si="42"/>
        <v/>
      </c>
      <c r="BK35" s="5"/>
      <c r="BL35" s="5"/>
      <c r="BM35" s="5"/>
    </row>
    <row r="36" spans="2:65" x14ac:dyDescent="0.3">
      <c r="B36" s="53">
        <f>IF('Window &amp; Door DATA INPUT'!B42&gt;1,1,0)</f>
        <v>0</v>
      </c>
      <c r="C36" s="53">
        <f>IF(AND(B36=1,OR(D36=Parameters!$D$17, D36=Parameters!$D$18,D36=Parameters!$D$19,D36=Parameters!$D$20,D36=Parameters!$D$21,D36=Parameters!$D$22, D36=Parameters!$D$23, D36=Parameters!$D$24)),1,0)</f>
        <v>0</v>
      </c>
      <c r="D36" s="55" t="str">
        <f>IF('Window &amp; Door DATA INPUT'!B42="","",'Window &amp; Door DATA INPUT'!B42)</f>
        <v/>
      </c>
      <c r="E36" s="25" t="str">
        <f>IF('Window &amp; Door DATA INPUT'!D42="","",'Window &amp; Door DATA INPUT'!D42)</f>
        <v/>
      </c>
      <c r="F36" s="25" t="str">
        <f>IF(B36=1,'Window &amp; Door DATA INPUT'!H42&amp;RESULTS!$H$5,"")</f>
        <v/>
      </c>
      <c r="G36" s="25" t="str">
        <f>IF(B36=1,VLOOKUP(F36,Parameters!$H$4:$I$20,2,FALSE),"")</f>
        <v/>
      </c>
      <c r="H36" s="25" t="str">
        <f>IF(OR('Window &amp; Door DATA INPUT'!J42=Parameters!$K$4,'Window &amp; Door DATA INPUT'!J42=Parameters!$K$11),"No",IF('Window &amp; Door DATA INPUT'!K42="","",'Window &amp; Door DATA INPUT'!K42))</f>
        <v/>
      </c>
      <c r="I36" s="25" t="str">
        <f>IF('Window &amp; Door DATA INPUT'!J42="","",'Window &amp; Door DATA INPUT'!J42)</f>
        <v/>
      </c>
      <c r="J36" s="71" t="str">
        <f>IF('Window &amp; Door DATA INPUT'!L42=Parameters!$O$5,'Window &amp; Door DATA INPUT'!O42,IF(B36=1,('Window &amp; Door DATA INPUT'!N42*'Window &amp; Door DATA INPUT'!M42)/1000000,""))</f>
        <v/>
      </c>
      <c r="K36" s="72" t="str">
        <f>IF('Window &amp; Door DATA INPUT'!J42="","",VLOOKUP('Window &amp; Door DATA INPUT'!J42,Parameters!$K$4:$L$16,2,FALSE))</f>
        <v/>
      </c>
      <c r="L36" s="26" t="str">
        <f>IF($H36="yes",IF($K36="Y",'Window &amp; Door DATA INPUT'!Q42/1000,IF($K36="N",'Window &amp; Door DATA INPUT'!P42/1000)),"")</f>
        <v/>
      </c>
      <c r="M36" s="26" t="str">
        <f>IF($H36="yes",IF($K36="Y",'Window &amp; Door DATA INPUT'!P42/1000,IF($K36="N",'Window &amp; Door DATA INPUT'!Q42/1000)),"")</f>
        <v/>
      </c>
      <c r="N36" s="71" t="str">
        <f t="shared" si="37"/>
        <v/>
      </c>
      <c r="O36" s="72" t="str">
        <f>IF(AND(B36=1,C36=0,H36="yes"),"A",IF(AND(C36=1,H36="yes",'Window &amp; Door DATA INPUT'!R42="no"),"B",IF(AND(C36=1,H36="yes",'Window &amp; Door DATA INPUT'!R42="yes",'Window &amp; Door DATA INPUT'!S42="yes"),"C",IF(AND(C36=1,H36="yes",'Window &amp; Door DATA INPUT'!R42="yes",'Window &amp; Door DATA INPUT'!S42="no"),"D",""))))</f>
        <v/>
      </c>
      <c r="P36" s="100" t="str">
        <f>IF(AND(C36=1,H36="yes",OR(I36=Parameters!$K$12,I36=Parameters!$K$13,I36=Parameters!$K$14)),"E",IF(AND(C36=1,H36="yes",NOT(OR(I36=Parameters!$K$12,I36=Parameters!$K$13,I36=Parameters!$K$14))),"F",""))</f>
        <v/>
      </c>
      <c r="Q36" s="100" t="str">
        <f>IF(AND(B36=1,H36="yes"),VLOOKUP(I36,Parameters!$K$4:$M$16,3,FALSE),"")</f>
        <v/>
      </c>
      <c r="R36" s="100" t="str">
        <f>IF(AND(OR(O36="A",O36="B",O36="d"),Q36="input"),'Window &amp; Door DATA INPUT'!AA42,IF(AND(O36="C",Q36="input"),'Window &amp; Door DATA INPUT'!W42,Calculations!Q36))</f>
        <v/>
      </c>
      <c r="S36" s="75" t="str">
        <f>IF('Window &amp; Door DATA INPUT'!X42="Yes",'Window &amp; Door DATA INPUT'!Y42/1000,IF(B36=1,"N/A",""))</f>
        <v/>
      </c>
      <c r="T36" s="26" t="str">
        <f>IF(Q36="calc",IF(O36="c",'Window &amp; Door DATA INPUT'!U42/1000,(Parameters!$S$4-'Window &amp; Door DATA INPUT'!Z42+Parameters!$Q$4)/1000),"")</f>
        <v/>
      </c>
      <c r="U36" s="26" t="str">
        <f t="shared" si="38"/>
        <v/>
      </c>
      <c r="V36" s="26" t="str">
        <f t="shared" si="39"/>
        <v/>
      </c>
      <c r="W36" s="80" t="str">
        <f t="shared" si="40"/>
        <v/>
      </c>
      <c r="X36" s="26" t="str">
        <f>IF(OR($H36="no",$B36=0),"",IF($I36=Parameters!$K$15,$L36/($M36/2),$L36/$M36))</f>
        <v/>
      </c>
      <c r="Y36" s="26" t="str">
        <f>IF(OR($H36="no",$B36=0),"",IF($X36&lt;0.5,Parameters!$X$4,IF($X36&lt;1,Parameters!$Y$4,IF($X36&lt;2,Parameters!$Z$4,Parameters!$AA$4))))</f>
        <v/>
      </c>
      <c r="Z36" s="26" t="str">
        <f>IF(OR($H36="no",$B36=0),"",IF($X36&lt;0.5,Parameters!$X$5,IF($X36&lt;1,Parameters!$Y$5,IF($X36&lt;2,Parameters!$Z$5,Parameters!$AA$5))))</f>
        <v/>
      </c>
      <c r="AA36" s="26" t="str">
        <f>IF(OR($H36="no",$B36=0),"",IF($I36=Parameters!$K$15,(2*($M36/2)*SIN(RADIANS(Calculations!$W36/2))),(2*$M36*SIN(RADIANS($W36/2)))))</f>
        <v/>
      </c>
      <c r="AB36" s="26" t="str">
        <f t="shared" si="10"/>
        <v/>
      </c>
      <c r="AC36" s="26" t="str">
        <f>IF(OR($H36="no",$B36=0),"",IF($I36=Parameters!$K$15,$AB36*$N36/2,$AB36*$N36))</f>
        <v/>
      </c>
      <c r="AD36" s="112" t="str">
        <f>IF(OR($H36="no",$B36=0),"",IF($I36=Parameters!$K$15,$AC36*2/Parameters!$AB$4,$AC36/Parameters!$AB$4))</f>
        <v/>
      </c>
      <c r="AE36" s="26" t="str">
        <f>IF(AND(O36="B",Q36="calc"),V36,IF(AND(O36="C",Q36="calc"),'Window &amp; Door DATA INPUT'!T42/1000,""))</f>
        <v/>
      </c>
      <c r="AF36" s="100" t="str">
        <f>IF(AND(O36="B",Q36="input"),'Window &amp; Door DATA INPUT'!AA42,IF(AND(O36="C",Q36="input",P36="F"),'Window &amp; Door DATA INPUT'!V42,IF(AND(O36="C",P36="E"),0,IF(AND(O36="D"),0,IF(AND(B36=1,C36=0),"",(Calculations!Q36))))))</f>
        <v/>
      </c>
      <c r="AG36" s="80" t="str">
        <f t="shared" si="41"/>
        <v/>
      </c>
      <c r="AH36" s="26" t="str">
        <f>IF(OR($H36="no",$C36=0),"",IF($I36=Parameters!$K$15,$L36/($M36/2),$L36/$M36))</f>
        <v/>
      </c>
      <c r="AI36" s="26" t="str">
        <f>IF(OR($H36="no",$C36=0),"",IF($AH36&lt;0.5,Parameters!$X$4,IF($AH36&lt;1,Parameters!$Y$4,IF($AH36&lt;2,Parameters!$Z$4,Parameters!$AA$4))))</f>
        <v/>
      </c>
      <c r="AJ36" s="26" t="str">
        <f>IF(OR($H36="no",$C36=0),"",IF($AH36&lt;0.5,Parameters!$X$5,IF($AH36&lt;1,Parameters!$Y$5,IF($AH36&lt;2,Parameters!$Z$5,Parameters!$AA$5))))</f>
        <v/>
      </c>
      <c r="AK36" s="26" t="str">
        <f>IF(OR($H36="no",$C36=0),"",IF($I36=Parameters!$K$15,(2*($M36/2)*SIN(RADIANS(Calculations!$AG36/2))),(2*$M36*SIN(RADIANS($AG36/2)))))</f>
        <v/>
      </c>
      <c r="AL36" s="26" t="str">
        <f t="shared" si="11"/>
        <v/>
      </c>
      <c r="AM36" s="26" t="str">
        <f>IF(OR($H36="no",$C36=0),"",IF($I36=Parameters!$K$15,$AL36*$N36/2,$AL36*$N36))</f>
        <v/>
      </c>
      <c r="AN36" s="112" t="str">
        <f>IF(OR($H36="no",$C36=0),"",IF($I36=Parameters!$K$15,$AM36*2/Parameters!$AB$4,$AM36/Parameters!$AB$4))</f>
        <v/>
      </c>
      <c r="AP36" s="1" t="s">
        <v>143</v>
      </c>
      <c r="AU36" s="49"/>
      <c r="BF36" s="5"/>
      <c r="BG36" s="5"/>
      <c r="BH36" s="5"/>
      <c r="BI36" s="292">
        <f>'Window &amp; Door DATA INPUT'!H42</f>
        <v>0</v>
      </c>
      <c r="BJ36" s="293" t="str">
        <f t="shared" si="42"/>
        <v/>
      </c>
      <c r="BK36" s="5"/>
      <c r="BL36" s="5"/>
      <c r="BM36" s="5"/>
    </row>
    <row r="37" spans="2:65" x14ac:dyDescent="0.3">
      <c r="B37" s="53">
        <f>IF('Window &amp; Door DATA INPUT'!B43&gt;1,1,0)</f>
        <v>0</v>
      </c>
      <c r="C37" s="53">
        <f>IF(AND(B37=1,OR(D37=Parameters!$D$17, D37=Parameters!$D$18,D37=Parameters!$D$19,D37=Parameters!$D$20,D37=Parameters!$D$21,D37=Parameters!$D$22, D37=Parameters!$D$23, D37=Parameters!$D$24)),1,0)</f>
        <v>0</v>
      </c>
      <c r="D37" s="55" t="str">
        <f>IF('Window &amp; Door DATA INPUT'!B43="","",'Window &amp; Door DATA INPUT'!B43)</f>
        <v/>
      </c>
      <c r="E37" s="25" t="str">
        <f>IF('Window &amp; Door DATA INPUT'!D43="","",'Window &amp; Door DATA INPUT'!D43)</f>
        <v/>
      </c>
      <c r="F37" s="25" t="str">
        <f>IF(B37=1,'Window &amp; Door DATA INPUT'!H43&amp;RESULTS!$H$5,"")</f>
        <v/>
      </c>
      <c r="G37" s="25" t="str">
        <f>IF(B37=1,VLOOKUP(F37,Parameters!$H$4:$I$20,2,FALSE),"")</f>
        <v/>
      </c>
      <c r="H37" s="25" t="str">
        <f>IF(OR('Window &amp; Door DATA INPUT'!J43=Parameters!$K$4,'Window &amp; Door DATA INPUT'!J43=Parameters!$K$11),"No",IF('Window &amp; Door DATA INPUT'!K43="","",'Window &amp; Door DATA INPUT'!K43))</f>
        <v/>
      </c>
      <c r="I37" s="25" t="str">
        <f>IF('Window &amp; Door DATA INPUT'!J43="","",'Window &amp; Door DATA INPUT'!J43)</f>
        <v/>
      </c>
      <c r="J37" s="71" t="str">
        <f>IF('Window &amp; Door DATA INPUT'!L43=Parameters!$O$5,'Window &amp; Door DATA INPUT'!O43,IF(B37=1,('Window &amp; Door DATA INPUT'!N43*'Window &amp; Door DATA INPUT'!M43)/1000000,""))</f>
        <v/>
      </c>
      <c r="K37" s="72" t="str">
        <f>IF('Window &amp; Door DATA INPUT'!J43="","",VLOOKUP('Window &amp; Door DATA INPUT'!J43,Parameters!$K$4:$L$16,2,FALSE))</f>
        <v/>
      </c>
      <c r="L37" s="26" t="str">
        <f>IF($H37="yes",IF($K37="Y",'Window &amp; Door DATA INPUT'!Q43/1000,IF($K37="N",'Window &amp; Door DATA INPUT'!P43/1000)),"")</f>
        <v/>
      </c>
      <c r="M37" s="26" t="str">
        <f>IF($H37="yes",IF($K37="Y",'Window &amp; Door DATA INPUT'!P43/1000,IF($K37="N",'Window &amp; Door DATA INPUT'!Q43/1000)),"")</f>
        <v/>
      </c>
      <c r="N37" s="71" t="str">
        <f t="shared" si="37"/>
        <v/>
      </c>
      <c r="O37" s="72" t="str">
        <f>IF(AND(B37=1,C37=0,H37="yes"),"A",IF(AND(C37=1,H37="yes",'Window &amp; Door DATA INPUT'!R43="no"),"B",IF(AND(C37=1,H37="yes",'Window &amp; Door DATA INPUT'!R43="yes",'Window &amp; Door DATA INPUT'!S43="yes"),"C",IF(AND(C37=1,H37="yes",'Window &amp; Door DATA INPUT'!R43="yes",'Window &amp; Door DATA INPUT'!S43="no"),"D",""))))</f>
        <v/>
      </c>
      <c r="P37" s="100" t="str">
        <f>IF(AND(C37=1,H37="yes",OR(I37=Parameters!$K$12,I37=Parameters!$K$13,I37=Parameters!$K$14)),"E",IF(AND(C37=1,H37="yes",NOT(OR(I37=Parameters!$K$12,I37=Parameters!$K$13,I37=Parameters!$K$14))),"F",""))</f>
        <v/>
      </c>
      <c r="Q37" s="100" t="str">
        <f>IF(AND(B37=1,H37="yes"),VLOOKUP(I37,Parameters!$K$4:$M$16,3,FALSE),"")</f>
        <v/>
      </c>
      <c r="R37" s="100" t="str">
        <f>IF(AND(OR(O37="A",O37="B",O37="d"),Q37="input"),'Window &amp; Door DATA INPUT'!AA43,IF(AND(O37="C",Q37="input"),'Window &amp; Door DATA INPUT'!W43,Calculations!Q37))</f>
        <v/>
      </c>
      <c r="S37" s="75" t="str">
        <f>IF('Window &amp; Door DATA INPUT'!X43="Yes",'Window &amp; Door DATA INPUT'!Y43/1000,IF(B37=1,"N/A",""))</f>
        <v/>
      </c>
      <c r="T37" s="26" t="str">
        <f>IF(Q37="calc",IF(O37="c",'Window &amp; Door DATA INPUT'!U43/1000,(Parameters!$S$4-'Window &amp; Door DATA INPUT'!Z43+Parameters!$Q$4)/1000),"")</f>
        <v/>
      </c>
      <c r="U37" s="26" t="str">
        <f t="shared" si="38"/>
        <v/>
      </c>
      <c r="V37" s="26" t="str">
        <f t="shared" si="39"/>
        <v/>
      </c>
      <c r="W37" s="80" t="str">
        <f t="shared" si="40"/>
        <v/>
      </c>
      <c r="X37" s="26" t="str">
        <f>IF(OR($H37="no",$B37=0),"",IF($I37=Parameters!$K$15,$L37/($M37/2),$L37/$M37))</f>
        <v/>
      </c>
      <c r="Y37" s="26" t="str">
        <f>IF(OR($H37="no",$B37=0),"",IF($X37&lt;0.5,Parameters!$X$4,IF($X37&lt;1,Parameters!$Y$4,IF($X37&lt;2,Parameters!$Z$4,Parameters!$AA$4))))</f>
        <v/>
      </c>
      <c r="Z37" s="26" t="str">
        <f>IF(OR($H37="no",$B37=0),"",IF($X37&lt;0.5,Parameters!$X$5,IF($X37&lt;1,Parameters!$Y$5,IF($X37&lt;2,Parameters!$Z$5,Parameters!$AA$5))))</f>
        <v/>
      </c>
      <c r="AA37" s="26" t="str">
        <f>IF(OR($H37="no",$B37=0),"",IF($I37=Parameters!$K$15,(2*($M37/2)*SIN(RADIANS(Calculations!$W37/2))),(2*$M37*SIN(RADIANS($W37/2)))))</f>
        <v/>
      </c>
      <c r="AB37" s="26" t="str">
        <f t="shared" si="10"/>
        <v/>
      </c>
      <c r="AC37" s="26" t="str">
        <f>IF(OR($H37="no",$B37=0),"",IF($I37=Parameters!$K$15,$AB37*$N37/2,$AB37*$N37))</f>
        <v/>
      </c>
      <c r="AD37" s="112" t="str">
        <f>IF(OR($H37="no",$B37=0),"",IF($I37=Parameters!$K$15,$AC37*2/Parameters!$AB$4,$AC37/Parameters!$AB$4))</f>
        <v/>
      </c>
      <c r="AE37" s="26" t="str">
        <f>IF(AND(O37="B",Q37="calc"),V37,IF(AND(O37="C",Q37="calc"),'Window &amp; Door DATA INPUT'!T43/1000,""))</f>
        <v/>
      </c>
      <c r="AF37" s="100" t="str">
        <f>IF(AND(O37="B",Q37="input"),'Window &amp; Door DATA INPUT'!AA43,IF(AND(O37="C",Q37="input",P37="F"),'Window &amp; Door DATA INPUT'!V43,IF(AND(O37="C",P37="E"),0,IF(AND(O37="D"),0,IF(AND(B37=1,C37=0),"",(Calculations!Q37))))))</f>
        <v/>
      </c>
      <c r="AG37" s="80" t="str">
        <f t="shared" si="41"/>
        <v/>
      </c>
      <c r="AH37" s="26" t="str">
        <f>IF(OR($H37="no",$C37=0),"",IF($I37=Parameters!$K$15,$L37/($M37/2),$L37/$M37))</f>
        <v/>
      </c>
      <c r="AI37" s="26" t="str">
        <f>IF(OR($H37="no",$C37=0),"",IF($AH37&lt;0.5,Parameters!$X$4,IF($AH37&lt;1,Parameters!$Y$4,IF($AH37&lt;2,Parameters!$Z$4,Parameters!$AA$4))))</f>
        <v/>
      </c>
      <c r="AJ37" s="26" t="str">
        <f>IF(OR($H37="no",$C37=0),"",IF($AH37&lt;0.5,Parameters!$X$5,IF($AH37&lt;1,Parameters!$Y$5,IF($AH37&lt;2,Parameters!$Z$5,Parameters!$AA$5))))</f>
        <v/>
      </c>
      <c r="AK37" s="26" t="str">
        <f>IF(OR($H37="no",$C37=0),"",IF($I37=Parameters!$K$15,(2*($M37/2)*SIN(RADIANS(Calculations!$AG37/2))),(2*$M37*SIN(RADIANS($AG37/2)))))</f>
        <v/>
      </c>
      <c r="AL37" s="26" t="str">
        <f t="shared" si="11"/>
        <v/>
      </c>
      <c r="AM37" s="26" t="str">
        <f>IF(OR($H37="no",$C37=0),"",IF($I37=Parameters!$K$15,$AL37*$N37/2,$AL37*$N37))</f>
        <v/>
      </c>
      <c r="AN37" s="112" t="str">
        <f>IF(OR($H37="no",$C37=0),"",IF($I37=Parameters!$K$15,$AM37*2/Parameters!$AB$4,$AM37/Parameters!$AB$4))</f>
        <v/>
      </c>
      <c r="AP37" s="24" t="s">
        <v>121</v>
      </c>
      <c r="AQ37" s="23" t="str">
        <f>RESULTS!$D$17</f>
        <v>Error! Not defined on DATA INPUT sheet</v>
      </c>
      <c r="AR37" s="23">
        <f>SUM(AR4:AR34)</f>
        <v>0</v>
      </c>
      <c r="AS37" s="22" t="e">
        <f>IF(AQ37&gt;0,AR37/AQ37," ")</f>
        <v>#VALUE!</v>
      </c>
      <c r="AT37" s="23">
        <f>SUM(AT4:AT34)</f>
        <v>0</v>
      </c>
      <c r="AW37" s="22" t="e">
        <f>IF(AQ37&gt;0,AT37/AQ37," ")</f>
        <v>#VALUE!</v>
      </c>
      <c r="BF37" s="5"/>
      <c r="BG37" s="5"/>
      <c r="BH37" s="5"/>
      <c r="BI37" s="292">
        <f>'Window &amp; Door DATA INPUT'!H43</f>
        <v>0</v>
      </c>
      <c r="BJ37" s="293" t="str">
        <f t="shared" si="42"/>
        <v/>
      </c>
      <c r="BK37" s="5"/>
      <c r="BL37" s="5"/>
      <c r="BM37" s="5"/>
    </row>
    <row r="38" spans="2:65" x14ac:dyDescent="0.3">
      <c r="B38" s="53">
        <f>IF('Window &amp; Door DATA INPUT'!B44&gt;1,1,0)</f>
        <v>0</v>
      </c>
      <c r="C38" s="53">
        <f>IF(AND(B38=1,OR(D38=Parameters!$D$17, D38=Parameters!$D$18,D38=Parameters!$D$19,D38=Parameters!$D$20,D38=Parameters!$D$21,D38=Parameters!$D$22, D38=Parameters!$D$23, D38=Parameters!$D$24)),1,0)</f>
        <v>0</v>
      </c>
      <c r="D38" s="55" t="str">
        <f>IF('Window &amp; Door DATA INPUT'!B44="","",'Window &amp; Door DATA INPUT'!B44)</f>
        <v/>
      </c>
      <c r="E38" s="25" t="str">
        <f>IF('Window &amp; Door DATA INPUT'!D44="","",'Window &amp; Door DATA INPUT'!D44)</f>
        <v/>
      </c>
      <c r="F38" s="25" t="str">
        <f>IF(B38=1,'Window &amp; Door DATA INPUT'!H44&amp;RESULTS!$H$5,"")</f>
        <v/>
      </c>
      <c r="G38" s="25" t="str">
        <f>IF(B38=1,VLOOKUP(F38,Parameters!$H$4:$I$20,2,FALSE),"")</f>
        <v/>
      </c>
      <c r="H38" s="25" t="str">
        <f>IF(OR('Window &amp; Door DATA INPUT'!J44=Parameters!$K$4,'Window &amp; Door DATA INPUT'!J44=Parameters!$K$11),"No",IF('Window &amp; Door DATA INPUT'!K44="","",'Window &amp; Door DATA INPUT'!K44))</f>
        <v/>
      </c>
      <c r="I38" s="25" t="str">
        <f>IF('Window &amp; Door DATA INPUT'!J44="","",'Window &amp; Door DATA INPUT'!J44)</f>
        <v/>
      </c>
      <c r="J38" s="71" t="str">
        <f>IF('Window &amp; Door DATA INPUT'!L44=Parameters!$O$5,'Window &amp; Door DATA INPUT'!O44,IF(B38=1,('Window &amp; Door DATA INPUT'!N44*'Window &amp; Door DATA INPUT'!M44)/1000000,""))</f>
        <v/>
      </c>
      <c r="K38" s="72" t="str">
        <f>IF('Window &amp; Door DATA INPUT'!J44="","",VLOOKUP('Window &amp; Door DATA INPUT'!J44,Parameters!$K$4:$L$16,2,FALSE))</f>
        <v/>
      </c>
      <c r="L38" s="26" t="str">
        <f>IF($H38="yes",IF($K38="Y",'Window &amp; Door DATA INPUT'!Q44/1000,IF($K38="N",'Window &amp; Door DATA INPUT'!P44/1000)),"")</f>
        <v/>
      </c>
      <c r="M38" s="26" t="str">
        <f>IF($H38="yes",IF($K38="Y",'Window &amp; Door DATA INPUT'!P44/1000,IF($K38="N",'Window &amp; Door DATA INPUT'!Q44/1000)),"")</f>
        <v/>
      </c>
      <c r="N38" s="71" t="str">
        <f t="shared" si="37"/>
        <v/>
      </c>
      <c r="O38" s="72" t="str">
        <f>IF(AND(B38=1,C38=0,H38="yes"),"A",IF(AND(C38=1,H38="yes",'Window &amp; Door DATA INPUT'!R44="no"),"B",IF(AND(C38=1,H38="yes",'Window &amp; Door DATA INPUT'!R44="yes",'Window &amp; Door DATA INPUT'!S44="yes"),"C",IF(AND(C38=1,H38="yes",'Window &amp; Door DATA INPUT'!R44="yes",'Window &amp; Door DATA INPUT'!S44="no"),"D",""))))</f>
        <v/>
      </c>
      <c r="P38" s="100" t="str">
        <f>IF(AND(C38=1,H38="yes",OR(I38=Parameters!$K$12,I38=Parameters!$K$13,I38=Parameters!$K$14)),"E",IF(AND(C38=1,H38="yes",NOT(OR(I38=Parameters!$K$12,I38=Parameters!$K$13,I38=Parameters!$K$14))),"F",""))</f>
        <v/>
      </c>
      <c r="Q38" s="100" t="str">
        <f>IF(AND(B38=1,H38="yes"),VLOOKUP(I38,Parameters!$K$4:$M$16,3,FALSE),"")</f>
        <v/>
      </c>
      <c r="R38" s="100" t="str">
        <f>IF(AND(OR(O38="A",O38="B",O38="d"),Q38="input"),'Window &amp; Door DATA INPUT'!AA44,IF(AND(O38="C",Q38="input"),'Window &amp; Door DATA INPUT'!W44,Calculations!Q38))</f>
        <v/>
      </c>
      <c r="S38" s="75" t="str">
        <f>IF('Window &amp; Door DATA INPUT'!X44="Yes",'Window &amp; Door DATA INPUT'!Y44/1000,IF(B38=1,"N/A",""))</f>
        <v/>
      </c>
      <c r="T38" s="26" t="str">
        <f>IF(Q38="calc",IF(O38="c",'Window &amp; Door DATA INPUT'!U44/1000,(Parameters!$S$4-'Window &amp; Door DATA INPUT'!Z44+Parameters!$Q$4)/1000),"")</f>
        <v/>
      </c>
      <c r="U38" s="26" t="str">
        <f t="shared" si="38"/>
        <v/>
      </c>
      <c r="V38" s="26" t="str">
        <f t="shared" si="39"/>
        <v/>
      </c>
      <c r="W38" s="80" t="str">
        <f t="shared" si="40"/>
        <v/>
      </c>
      <c r="X38" s="26" t="str">
        <f>IF(OR($H38="no",$B38=0),"",IF($I38=Parameters!$K$15,$L38/($M38/2),$L38/$M38))</f>
        <v/>
      </c>
      <c r="Y38" s="26" t="str">
        <f>IF(OR($H38="no",$B38=0),"",IF($X38&lt;0.5,Parameters!$X$4,IF($X38&lt;1,Parameters!$Y$4,IF($X38&lt;2,Parameters!$Z$4,Parameters!$AA$4))))</f>
        <v/>
      </c>
      <c r="Z38" s="26" t="str">
        <f>IF(OR($H38="no",$B38=0),"",IF($X38&lt;0.5,Parameters!$X$5,IF($X38&lt;1,Parameters!$Y$5,IF($X38&lt;2,Parameters!$Z$5,Parameters!$AA$5))))</f>
        <v/>
      </c>
      <c r="AA38" s="26" t="str">
        <f>IF(OR($H38="no",$B38=0),"",IF($I38=Parameters!$K$15,(2*($M38/2)*SIN(RADIANS(Calculations!$W38/2))),(2*$M38*SIN(RADIANS($W38/2)))))</f>
        <v/>
      </c>
      <c r="AB38" s="26" t="str">
        <f t="shared" si="10"/>
        <v/>
      </c>
      <c r="AC38" s="26" t="str">
        <f>IF(OR($H38="no",$B38=0),"",IF($I38=Parameters!$K$15,$AB38*$N38/2,$AB38*$N38))</f>
        <v/>
      </c>
      <c r="AD38" s="112" t="str">
        <f>IF(OR($H38="no",$B38=0),"",IF($I38=Parameters!$K$15,$AC38*2/Parameters!$AB$4,$AC38/Parameters!$AB$4))</f>
        <v/>
      </c>
      <c r="AE38" s="26" t="str">
        <f>IF(AND(O38="B",Q38="calc"),V38,IF(AND(O38="C",Q38="calc"),'Window &amp; Door DATA INPUT'!T44/1000,""))</f>
        <v/>
      </c>
      <c r="AF38" s="100" t="str">
        <f>IF(AND(O38="B",Q38="input"),'Window &amp; Door DATA INPUT'!AA44,IF(AND(O38="C",Q38="input",P38="F"),'Window &amp; Door DATA INPUT'!V44,IF(AND(O38="C",P38="E"),0,IF(AND(O38="D"),0,IF(AND(B38=1,C38=0),"",(Calculations!Q38))))))</f>
        <v/>
      </c>
      <c r="AG38" s="80" t="str">
        <f t="shared" si="41"/>
        <v/>
      </c>
      <c r="AH38" s="26" t="str">
        <f>IF(OR($H38="no",$C38=0),"",IF($I38=Parameters!$K$15,$L38/($M38/2),$L38/$M38))</f>
        <v/>
      </c>
      <c r="AI38" s="26" t="str">
        <f>IF(OR($H38="no",$C38=0),"",IF($AH38&lt;0.5,Parameters!$X$4,IF($AH38&lt;1,Parameters!$Y$4,IF($AH38&lt;2,Parameters!$Z$4,Parameters!$AA$4))))</f>
        <v/>
      </c>
      <c r="AJ38" s="26" t="str">
        <f>IF(OR($H38="no",$C38=0),"",IF($AH38&lt;0.5,Parameters!$X$5,IF($AH38&lt;1,Parameters!$Y$5,IF($AH38&lt;2,Parameters!$Z$5,Parameters!$AA$5))))</f>
        <v/>
      </c>
      <c r="AK38" s="26" t="str">
        <f>IF(OR($H38="no",$C38=0),"",IF($I38=Parameters!$K$15,(2*($M38/2)*SIN(RADIANS(Calculations!$AG38/2))),(2*$M38*SIN(RADIANS($AG38/2)))))</f>
        <v/>
      </c>
      <c r="AL38" s="26" t="str">
        <f t="shared" si="11"/>
        <v/>
      </c>
      <c r="AM38" s="26" t="str">
        <f>IF(OR($H38="no",$C38=0),"",IF($I38=Parameters!$K$15,$AL38*$N38/2,$AL38*$N38))</f>
        <v/>
      </c>
      <c r="AN38" s="112" t="str">
        <f>IF(OR($H38="no",$C38=0),"",IF($I38=Parameters!$K$15,$AM38*2/Parameters!$AB$4,$AM38/Parameters!$AB$4))</f>
        <v/>
      </c>
      <c r="AU38" s="5"/>
      <c r="BF38" s="5"/>
      <c r="BG38" s="5"/>
      <c r="BH38" s="5"/>
      <c r="BI38" s="292">
        <f>'Window &amp; Door DATA INPUT'!H44</f>
        <v>0</v>
      </c>
      <c r="BJ38" s="293" t="str">
        <f t="shared" si="42"/>
        <v/>
      </c>
      <c r="BK38" s="5"/>
      <c r="BL38" s="5"/>
      <c r="BM38" s="5"/>
    </row>
    <row r="39" spans="2:65" x14ac:dyDescent="0.3">
      <c r="B39" s="53">
        <f>IF('Window &amp; Door DATA INPUT'!B45&gt;1,1,0)</f>
        <v>0</v>
      </c>
      <c r="C39" s="53">
        <f>IF(AND(B39=1,OR(D39=Parameters!$D$17, D39=Parameters!$D$18,D39=Parameters!$D$19,D39=Parameters!$D$20,D39=Parameters!$D$21,D39=Parameters!$D$22, D39=Parameters!$D$23, D39=Parameters!$D$24)),1,0)</f>
        <v>0</v>
      </c>
      <c r="D39" s="55" t="str">
        <f>IF('Window &amp; Door DATA INPUT'!B45="","",'Window &amp; Door DATA INPUT'!B45)</f>
        <v/>
      </c>
      <c r="E39" s="25" t="str">
        <f>IF('Window &amp; Door DATA INPUT'!D45="","",'Window &amp; Door DATA INPUT'!D45)</f>
        <v/>
      </c>
      <c r="F39" s="25" t="str">
        <f>IF(B39=1,'Window &amp; Door DATA INPUT'!H45&amp;RESULTS!$H$5,"")</f>
        <v/>
      </c>
      <c r="G39" s="25" t="str">
        <f>IF(B39=1,VLOOKUP(F39,Parameters!$H$4:$I$20,2,FALSE),"")</f>
        <v/>
      </c>
      <c r="H39" s="25" t="str">
        <f>IF(OR('Window &amp; Door DATA INPUT'!J45=Parameters!$K$4,'Window &amp; Door DATA INPUT'!J45=Parameters!$K$11),"No",IF('Window &amp; Door DATA INPUT'!K45="","",'Window &amp; Door DATA INPUT'!K45))</f>
        <v/>
      </c>
      <c r="I39" s="25" t="str">
        <f>IF('Window &amp; Door DATA INPUT'!J45="","",'Window &amp; Door DATA INPUT'!J45)</f>
        <v/>
      </c>
      <c r="J39" s="71" t="str">
        <f>IF('Window &amp; Door DATA INPUT'!L45=Parameters!$O$5,'Window &amp; Door DATA INPUT'!O45,IF(B39=1,('Window &amp; Door DATA INPUT'!N45*'Window &amp; Door DATA INPUT'!M45)/1000000,""))</f>
        <v/>
      </c>
      <c r="K39" s="72" t="str">
        <f>IF('Window &amp; Door DATA INPUT'!J45="","",VLOOKUP('Window &amp; Door DATA INPUT'!J45,Parameters!$K$4:$L$16,2,FALSE))</f>
        <v/>
      </c>
      <c r="L39" s="26" t="str">
        <f>IF($H39="yes",IF($K39="Y",'Window &amp; Door DATA INPUT'!Q45/1000,IF($K39="N",'Window &amp; Door DATA INPUT'!P45/1000)),"")</f>
        <v/>
      </c>
      <c r="M39" s="26" t="str">
        <f>IF($H39="yes",IF($K39="Y",'Window &amp; Door DATA INPUT'!P45/1000,IF($K39="N",'Window &amp; Door DATA INPUT'!Q45/1000)),"")</f>
        <v/>
      </c>
      <c r="N39" s="71" t="str">
        <f t="shared" si="37"/>
        <v/>
      </c>
      <c r="O39" s="72" t="str">
        <f>IF(AND(B39=1,C39=0,H39="yes"),"A",IF(AND(C39=1,H39="yes",'Window &amp; Door DATA INPUT'!R45="no"),"B",IF(AND(C39=1,H39="yes",'Window &amp; Door DATA INPUT'!R45="yes",'Window &amp; Door DATA INPUT'!S45="yes"),"C",IF(AND(C39=1,H39="yes",'Window &amp; Door DATA INPUT'!R45="yes",'Window &amp; Door DATA INPUT'!S45="no"),"D",""))))</f>
        <v/>
      </c>
      <c r="P39" s="100" t="str">
        <f>IF(AND(C39=1,H39="yes",OR(I39=Parameters!$K$12,I39=Parameters!$K$13,I39=Parameters!$K$14)),"E",IF(AND(C39=1,H39="yes",NOT(OR(I39=Parameters!$K$12,I39=Parameters!$K$13,I39=Parameters!$K$14))),"F",""))</f>
        <v/>
      </c>
      <c r="Q39" s="100" t="str">
        <f>IF(AND(B39=1,H39="yes"),VLOOKUP(I39,Parameters!$K$4:$M$16,3,FALSE),"")</f>
        <v/>
      </c>
      <c r="R39" s="100" t="str">
        <f>IF(AND(OR(O39="A",O39="B",O39="d"),Q39="input"),'Window &amp; Door DATA INPUT'!AA45,IF(AND(O39="C",Q39="input"),'Window &amp; Door DATA INPUT'!W45,Calculations!Q39))</f>
        <v/>
      </c>
      <c r="S39" s="75" t="str">
        <f>IF('Window &amp; Door DATA INPUT'!X45="Yes",'Window &amp; Door DATA INPUT'!Y45/1000,IF(B39=1,"N/A",""))</f>
        <v/>
      </c>
      <c r="T39" s="26" t="str">
        <f>IF(Q39="calc",IF(O39="c",'Window &amp; Door DATA INPUT'!U45/1000,(Parameters!$S$4-'Window &amp; Door DATA INPUT'!Z45+Parameters!$Q$4)/1000),"")</f>
        <v/>
      </c>
      <c r="U39" s="26" t="str">
        <f t="shared" si="38"/>
        <v/>
      </c>
      <c r="V39" s="26" t="str">
        <f t="shared" si="39"/>
        <v/>
      </c>
      <c r="W39" s="80" t="str">
        <f t="shared" si="40"/>
        <v/>
      </c>
      <c r="X39" s="26" t="str">
        <f>IF(OR($H39="no",$B39=0),"",IF($I39=Parameters!$K$15,$L39/($M39/2),$L39/$M39))</f>
        <v/>
      </c>
      <c r="Y39" s="26" t="str">
        <f>IF(OR($H39="no",$B39=0),"",IF($X39&lt;0.5,Parameters!$X$4,IF($X39&lt;1,Parameters!$Y$4,IF($X39&lt;2,Parameters!$Z$4,Parameters!$AA$4))))</f>
        <v/>
      </c>
      <c r="Z39" s="26" t="str">
        <f>IF(OR($H39="no",$B39=0),"",IF($X39&lt;0.5,Parameters!$X$5,IF($X39&lt;1,Parameters!$Y$5,IF($X39&lt;2,Parameters!$Z$5,Parameters!$AA$5))))</f>
        <v/>
      </c>
      <c r="AA39" s="26" t="str">
        <f>IF(OR($H39="no",$B39=0),"",IF($I39=Parameters!$K$15,(2*($M39/2)*SIN(RADIANS(Calculations!$W39/2))),(2*$M39*SIN(RADIANS($W39/2)))))</f>
        <v/>
      </c>
      <c r="AB39" s="26" t="str">
        <f t="shared" si="10"/>
        <v/>
      </c>
      <c r="AC39" s="26" t="str">
        <f>IF(OR($H39="no",$B39=0),"",IF($I39=Parameters!$K$15,$AB39*$N39/2,$AB39*$N39))</f>
        <v/>
      </c>
      <c r="AD39" s="112" t="str">
        <f>IF(OR($H39="no",$B39=0),"",IF($I39=Parameters!$K$15,$AC39*2/Parameters!$AB$4,$AC39/Parameters!$AB$4))</f>
        <v/>
      </c>
      <c r="AE39" s="26" t="str">
        <f>IF(AND(O39="B",Q39="calc"),V39,IF(AND(O39="C",Q39="calc"),'Window &amp; Door DATA INPUT'!T45/1000,""))</f>
        <v/>
      </c>
      <c r="AF39" s="100" t="str">
        <f>IF(AND(O39="B",Q39="input"),'Window &amp; Door DATA INPUT'!AA45,IF(AND(O39="C",Q39="input",P39="F"),'Window &amp; Door DATA INPUT'!V45,IF(AND(O39="C",P39="E"),0,IF(AND(O39="D"),0,IF(AND(B39=1,C39=0),"",(Calculations!Q39))))))</f>
        <v/>
      </c>
      <c r="AG39" s="80" t="str">
        <f t="shared" si="41"/>
        <v/>
      </c>
      <c r="AH39" s="26" t="str">
        <f>IF(OR($H39="no",$C39=0),"",IF($I39=Parameters!$K$15,$L39/($M39/2),$L39/$M39))</f>
        <v/>
      </c>
      <c r="AI39" s="26" t="str">
        <f>IF(OR($H39="no",$C39=0),"",IF($AH39&lt;0.5,Parameters!$X$4,IF($AH39&lt;1,Parameters!$Y$4,IF($AH39&lt;2,Parameters!$Z$4,Parameters!$AA$4))))</f>
        <v/>
      </c>
      <c r="AJ39" s="26" t="str">
        <f>IF(OR($H39="no",$C39=0),"",IF($AH39&lt;0.5,Parameters!$X$5,IF($AH39&lt;1,Parameters!$Y$5,IF($AH39&lt;2,Parameters!$Z$5,Parameters!$AA$5))))</f>
        <v/>
      </c>
      <c r="AK39" s="26" t="str">
        <f>IF(OR($H39="no",$C39=0),"",IF($I39=Parameters!$K$15,(2*($M39/2)*SIN(RADIANS(Calculations!$AG39/2))),(2*$M39*SIN(RADIANS($AG39/2)))))</f>
        <v/>
      </c>
      <c r="AL39" s="26" t="str">
        <f t="shared" si="11"/>
        <v/>
      </c>
      <c r="AM39" s="26" t="str">
        <f>IF(OR($H39="no",$C39=0),"",IF($I39=Parameters!$K$15,$AL39*$N39/2,$AL39*$N39))</f>
        <v/>
      </c>
      <c r="AN39" s="112" t="str">
        <f>IF(OR($H39="no",$C39=0),"",IF($I39=Parameters!$K$15,$AM39*2/Parameters!$AB$4,$AM39/Parameters!$AB$4))</f>
        <v/>
      </c>
      <c r="AU39" s="5"/>
      <c r="BF39" s="5"/>
      <c r="BG39" s="5"/>
      <c r="BH39" s="5"/>
      <c r="BI39" s="292">
        <f>'Window &amp; Door DATA INPUT'!H45</f>
        <v>0</v>
      </c>
      <c r="BJ39" s="293" t="str">
        <f t="shared" si="42"/>
        <v/>
      </c>
      <c r="BK39" s="5"/>
      <c r="BL39" s="5"/>
      <c r="BM39" s="5"/>
    </row>
    <row r="40" spans="2:65" x14ac:dyDescent="0.3">
      <c r="B40" s="53">
        <f>IF('Window &amp; Door DATA INPUT'!B46&gt;1,1,0)</f>
        <v>0</v>
      </c>
      <c r="C40" s="53">
        <f>IF(AND(B40=1,OR(D40=Parameters!$D$17, D40=Parameters!$D$18,D40=Parameters!$D$19,D40=Parameters!$D$20,D40=Parameters!$D$21,D40=Parameters!$D$22, D40=Parameters!$D$23, D40=Parameters!$D$24)),1,0)</f>
        <v>0</v>
      </c>
      <c r="D40" s="55" t="str">
        <f>IF('Window &amp; Door DATA INPUT'!B46="","",'Window &amp; Door DATA INPUT'!B46)</f>
        <v/>
      </c>
      <c r="E40" s="25" t="str">
        <f>IF('Window &amp; Door DATA INPUT'!D46="","",'Window &amp; Door DATA INPUT'!D46)</f>
        <v/>
      </c>
      <c r="F40" s="25" t="str">
        <f>IF(B40=1,'Window &amp; Door DATA INPUT'!H46&amp;RESULTS!$H$5,"")</f>
        <v/>
      </c>
      <c r="G40" s="25" t="str">
        <f>IF(B40=1,VLOOKUP(F40,Parameters!$H$4:$I$20,2,FALSE),"")</f>
        <v/>
      </c>
      <c r="H40" s="25" t="str">
        <f>IF(OR('Window &amp; Door DATA INPUT'!J46=Parameters!$K$4,'Window &amp; Door DATA INPUT'!J46=Parameters!$K$11),"No",IF('Window &amp; Door DATA INPUT'!K46="","",'Window &amp; Door DATA INPUT'!K46))</f>
        <v/>
      </c>
      <c r="I40" s="25" t="str">
        <f>IF('Window &amp; Door DATA INPUT'!J46="","",'Window &amp; Door DATA INPUT'!J46)</f>
        <v/>
      </c>
      <c r="J40" s="71" t="str">
        <f>IF('Window &amp; Door DATA INPUT'!L46=Parameters!$O$5,'Window &amp; Door DATA INPUT'!O46,IF(B40=1,('Window &amp; Door DATA INPUT'!N46*'Window &amp; Door DATA INPUT'!M46)/1000000,""))</f>
        <v/>
      </c>
      <c r="K40" s="72" t="str">
        <f>IF('Window &amp; Door DATA INPUT'!J46="","",VLOOKUP('Window &amp; Door DATA INPUT'!J46,Parameters!$K$4:$L$16,2,FALSE))</f>
        <v/>
      </c>
      <c r="L40" s="26" t="str">
        <f>IF($H40="yes",IF($K40="Y",'Window &amp; Door DATA INPUT'!Q46/1000,IF($K40="N",'Window &amp; Door DATA INPUT'!P46/1000)),"")</f>
        <v/>
      </c>
      <c r="M40" s="26" t="str">
        <f>IF($H40="yes",IF($K40="Y",'Window &amp; Door DATA INPUT'!P46/1000,IF($K40="N",'Window &amp; Door DATA INPUT'!Q46/1000)),"")</f>
        <v/>
      </c>
      <c r="N40" s="71" t="str">
        <f t="shared" si="37"/>
        <v/>
      </c>
      <c r="O40" s="72" t="str">
        <f>IF(AND(B40=1,C40=0,H40="yes"),"A",IF(AND(C40=1,H40="yes",'Window &amp; Door DATA INPUT'!R46="no"),"B",IF(AND(C40=1,H40="yes",'Window &amp; Door DATA INPUT'!R46="yes",'Window &amp; Door DATA INPUT'!S46="yes"),"C",IF(AND(C40=1,H40="yes",'Window &amp; Door DATA INPUT'!R46="yes",'Window &amp; Door DATA INPUT'!S46="no"),"D",""))))</f>
        <v/>
      </c>
      <c r="P40" s="100" t="str">
        <f>IF(AND(C40=1,H40="yes",OR(I40=Parameters!$K$12,I40=Parameters!$K$13,I40=Parameters!$K$14)),"E",IF(AND(C40=1,H40="yes",NOT(OR(I40=Parameters!$K$12,I40=Parameters!$K$13,I40=Parameters!$K$14))),"F",""))</f>
        <v/>
      </c>
      <c r="Q40" s="100" t="str">
        <f>IF(AND(B40=1,H40="yes"),VLOOKUP(I40,Parameters!$K$4:$M$16,3,FALSE),"")</f>
        <v/>
      </c>
      <c r="R40" s="100" t="str">
        <f>IF(AND(OR(O40="A",O40="B",O40="d"),Q40="input"),'Window &amp; Door DATA INPUT'!AA46,IF(AND(O40="C",Q40="input"),'Window &amp; Door DATA INPUT'!W46,Calculations!Q40))</f>
        <v/>
      </c>
      <c r="S40" s="75" t="str">
        <f>IF('Window &amp; Door DATA INPUT'!X46="Yes",'Window &amp; Door DATA INPUT'!Y46/1000,IF(B40=1,"N/A",""))</f>
        <v/>
      </c>
      <c r="T40" s="26" t="str">
        <f>IF(Q40="calc",IF(O40="c",'Window &amp; Door DATA INPUT'!U46/1000,(Parameters!$S$4-'Window &amp; Door DATA INPUT'!Z46+Parameters!$Q$4)/1000),"")</f>
        <v/>
      </c>
      <c r="U40" s="26" t="str">
        <f t="shared" si="38"/>
        <v/>
      </c>
      <c r="V40" s="26" t="str">
        <f t="shared" si="39"/>
        <v/>
      </c>
      <c r="W40" s="80" t="str">
        <f t="shared" si="40"/>
        <v/>
      </c>
      <c r="X40" s="26" t="str">
        <f>IF(OR($H40="no",$B40=0),"",IF($I40=Parameters!$K$15,$L40/($M40/2),$L40/$M40))</f>
        <v/>
      </c>
      <c r="Y40" s="26" t="str">
        <f>IF(OR($H40="no",$B40=0),"",IF($X40&lt;0.5,Parameters!$X$4,IF($X40&lt;1,Parameters!$Y$4,IF($X40&lt;2,Parameters!$Z$4,Parameters!$AA$4))))</f>
        <v/>
      </c>
      <c r="Z40" s="26" t="str">
        <f>IF(OR($H40="no",$B40=0),"",IF($X40&lt;0.5,Parameters!$X$5,IF($X40&lt;1,Parameters!$Y$5,IF($X40&lt;2,Parameters!$Z$5,Parameters!$AA$5))))</f>
        <v/>
      </c>
      <c r="AA40" s="26" t="str">
        <f>IF(OR($H40="no",$B40=0),"",IF($I40=Parameters!$K$15,(2*($M40/2)*SIN(RADIANS(Calculations!$W40/2))),(2*$M40*SIN(RADIANS($W40/2)))))</f>
        <v/>
      </c>
      <c r="AB40" s="26" t="str">
        <f t="shared" si="10"/>
        <v/>
      </c>
      <c r="AC40" s="26" t="str">
        <f>IF(OR($H40="no",$B40=0),"",IF($I40=Parameters!$K$15,$AB40*$N40/2,$AB40*$N40))</f>
        <v/>
      </c>
      <c r="AD40" s="112" t="str">
        <f>IF(OR($H40="no",$B40=0),"",IF($I40=Parameters!$K$15,$AC40*2/Parameters!$AB$4,$AC40/Parameters!$AB$4))</f>
        <v/>
      </c>
      <c r="AE40" s="26" t="str">
        <f>IF(AND(O40="B",Q40="calc"),V40,IF(AND(O40="C",Q40="calc"),'Window &amp; Door DATA INPUT'!T46/1000,""))</f>
        <v/>
      </c>
      <c r="AF40" s="100" t="str">
        <f>IF(AND(O40="B",Q40="input"),'Window &amp; Door DATA INPUT'!AA46,IF(AND(O40="C",Q40="input",P40="F"),'Window &amp; Door DATA INPUT'!V46,IF(AND(O40="C",P40="E"),0,IF(AND(O40="D"),0,IF(AND(B40=1,C40=0),"",(Calculations!Q40))))))</f>
        <v/>
      </c>
      <c r="AG40" s="80" t="str">
        <f t="shared" si="41"/>
        <v/>
      </c>
      <c r="AH40" s="26" t="str">
        <f>IF(OR($H40="no",$C40=0),"",IF($I40=Parameters!$K$15,$L40/($M40/2),$L40/$M40))</f>
        <v/>
      </c>
      <c r="AI40" s="26" t="str">
        <f>IF(OR($H40="no",$C40=0),"",IF($AH40&lt;0.5,Parameters!$X$4,IF($AH40&lt;1,Parameters!$Y$4,IF($AH40&lt;2,Parameters!$Z$4,Parameters!$AA$4))))</f>
        <v/>
      </c>
      <c r="AJ40" s="26" t="str">
        <f>IF(OR($H40="no",$C40=0),"",IF($AH40&lt;0.5,Parameters!$X$5,IF($AH40&lt;1,Parameters!$Y$5,IF($AH40&lt;2,Parameters!$Z$5,Parameters!$AA$5))))</f>
        <v/>
      </c>
      <c r="AK40" s="26" t="str">
        <f>IF(OR($H40="no",$C40=0),"",IF($I40=Parameters!$K$15,(2*($M40/2)*SIN(RADIANS(Calculations!$AG40/2))),(2*$M40*SIN(RADIANS($AG40/2)))))</f>
        <v/>
      </c>
      <c r="AL40" s="26" t="str">
        <f t="shared" si="11"/>
        <v/>
      </c>
      <c r="AM40" s="26" t="str">
        <f>IF(OR($H40="no",$C40=0),"",IF($I40=Parameters!$K$15,$AL40*$N40/2,$AL40*$N40))</f>
        <v/>
      </c>
      <c r="AN40" s="112" t="str">
        <f>IF(OR($H40="no",$C40=0),"",IF($I40=Parameters!$K$15,$AM40*2/Parameters!$AB$4,$AM40/Parameters!$AB$4))</f>
        <v/>
      </c>
      <c r="AU40" s="5"/>
      <c r="BF40" s="5"/>
      <c r="BG40" s="5"/>
      <c r="BH40" s="5"/>
      <c r="BI40" s="292">
        <f>'Window &amp; Door DATA INPUT'!H46</f>
        <v>0</v>
      </c>
      <c r="BJ40" s="293" t="str">
        <f t="shared" si="42"/>
        <v/>
      </c>
      <c r="BK40" s="5"/>
      <c r="BL40" s="5"/>
      <c r="BM40" s="5"/>
    </row>
    <row r="41" spans="2:65" x14ac:dyDescent="0.3">
      <c r="B41" s="53">
        <f>IF('Window &amp; Door DATA INPUT'!B47&gt;1,1,0)</f>
        <v>0</v>
      </c>
      <c r="C41" s="53">
        <f>IF(AND(B41=1,OR(D41=Parameters!$D$17, D41=Parameters!$D$18,D41=Parameters!$D$19,D41=Parameters!$D$20,D41=Parameters!$D$21,D41=Parameters!$D$22, D41=Parameters!$D$23, D41=Parameters!$D$24)),1,0)</f>
        <v>0</v>
      </c>
      <c r="D41" s="55" t="str">
        <f>IF('Window &amp; Door DATA INPUT'!B47="","",'Window &amp; Door DATA INPUT'!B47)</f>
        <v/>
      </c>
      <c r="E41" s="25" t="str">
        <f>IF('Window &amp; Door DATA INPUT'!D47="","",'Window &amp; Door DATA INPUT'!D47)</f>
        <v/>
      </c>
      <c r="F41" s="25" t="str">
        <f>IF(B41=1,'Window &amp; Door DATA INPUT'!H47&amp;RESULTS!$H$5,"")</f>
        <v/>
      </c>
      <c r="G41" s="25" t="str">
        <f>IF(B41=1,VLOOKUP(F41,Parameters!$H$4:$I$20,2,FALSE),"")</f>
        <v/>
      </c>
      <c r="H41" s="25" t="str">
        <f>IF(OR('Window &amp; Door DATA INPUT'!J47=Parameters!$K$4,'Window &amp; Door DATA INPUT'!J47=Parameters!$K$11),"No",IF('Window &amp; Door DATA INPUT'!K47="","",'Window &amp; Door DATA INPUT'!K47))</f>
        <v/>
      </c>
      <c r="I41" s="25" t="str">
        <f>IF('Window &amp; Door DATA INPUT'!J47="","",'Window &amp; Door DATA INPUT'!J47)</f>
        <v/>
      </c>
      <c r="J41" s="71" t="str">
        <f>IF('Window &amp; Door DATA INPUT'!L47=Parameters!$O$5,'Window &amp; Door DATA INPUT'!O47,IF(B41=1,('Window &amp; Door DATA INPUT'!N47*'Window &amp; Door DATA INPUT'!M47)/1000000,""))</f>
        <v/>
      </c>
      <c r="K41" s="72" t="str">
        <f>IF('Window &amp; Door DATA INPUT'!J47="","",VLOOKUP('Window &amp; Door DATA INPUT'!J47,Parameters!$K$4:$L$16,2,FALSE))</f>
        <v/>
      </c>
      <c r="L41" s="26" t="str">
        <f>IF($H41="yes",IF($K41="Y",'Window &amp; Door DATA INPUT'!Q47/1000,IF($K41="N",'Window &amp; Door DATA INPUT'!P47/1000)),"")</f>
        <v/>
      </c>
      <c r="M41" s="26" t="str">
        <f>IF($H41="yes",IF($K41="Y",'Window &amp; Door DATA INPUT'!P47/1000,IF($K41="N",'Window &amp; Door DATA INPUT'!Q47/1000)),"")</f>
        <v/>
      </c>
      <c r="N41" s="71" t="str">
        <f t="shared" si="37"/>
        <v/>
      </c>
      <c r="O41" s="72" t="str">
        <f>IF(AND(B41=1,C41=0,H41="yes"),"A",IF(AND(C41=1,H41="yes",'Window &amp; Door DATA INPUT'!R47="no"),"B",IF(AND(C41=1,H41="yes",'Window &amp; Door DATA INPUT'!R47="yes",'Window &amp; Door DATA INPUT'!S47="yes"),"C",IF(AND(C41=1,H41="yes",'Window &amp; Door DATA INPUT'!R47="yes",'Window &amp; Door DATA INPUT'!S47="no"),"D",""))))</f>
        <v/>
      </c>
      <c r="P41" s="100" t="str">
        <f>IF(AND(C41=1,H41="yes",OR(I41=Parameters!$K$12,I41=Parameters!$K$13,I41=Parameters!$K$14)),"E",IF(AND(C41=1,H41="yes",NOT(OR(I41=Parameters!$K$12,I41=Parameters!$K$13,I41=Parameters!$K$14))),"F",""))</f>
        <v/>
      </c>
      <c r="Q41" s="100" t="str">
        <f>IF(AND(B41=1,H41="yes"),VLOOKUP(I41,Parameters!$K$4:$M$16,3,FALSE),"")</f>
        <v/>
      </c>
      <c r="R41" s="100" t="str">
        <f>IF(AND(OR(O41="A",O41="B",O41="d"),Q41="input"),'Window &amp; Door DATA INPUT'!AA47,IF(AND(O41="C",Q41="input"),'Window &amp; Door DATA INPUT'!W47,Calculations!Q41))</f>
        <v/>
      </c>
      <c r="S41" s="75" t="str">
        <f>IF('Window &amp; Door DATA INPUT'!X47="Yes",'Window &amp; Door DATA INPUT'!Y47/1000,IF(B41=1,"N/A",""))</f>
        <v/>
      </c>
      <c r="T41" s="26" t="str">
        <f>IF(Q41="calc",IF(O41="c",'Window &amp; Door DATA INPUT'!U47/1000,(Parameters!$S$4-'Window &amp; Door DATA INPUT'!Z47+Parameters!$Q$4)/1000),"")</f>
        <v/>
      </c>
      <c r="U41" s="26" t="str">
        <f t="shared" si="38"/>
        <v/>
      </c>
      <c r="V41" s="26" t="str">
        <f t="shared" si="39"/>
        <v/>
      </c>
      <c r="W41" s="80" t="str">
        <f t="shared" si="40"/>
        <v/>
      </c>
      <c r="X41" s="26" t="str">
        <f>IF(OR($H41="no",$B41=0),"",IF($I41=Parameters!$K$15,$L41/($M41/2),$L41/$M41))</f>
        <v/>
      </c>
      <c r="Y41" s="26" t="str">
        <f>IF(OR($H41="no",$B41=0),"",IF($X41&lt;0.5,Parameters!$X$4,IF($X41&lt;1,Parameters!$Y$4,IF($X41&lt;2,Parameters!$Z$4,Parameters!$AA$4))))</f>
        <v/>
      </c>
      <c r="Z41" s="26" t="str">
        <f>IF(OR($H41="no",$B41=0),"",IF($X41&lt;0.5,Parameters!$X$5,IF($X41&lt;1,Parameters!$Y$5,IF($X41&lt;2,Parameters!$Z$5,Parameters!$AA$5))))</f>
        <v/>
      </c>
      <c r="AA41" s="26" t="str">
        <f>IF(OR($H41="no",$B41=0),"",IF($I41=Parameters!$K$15,(2*($M41/2)*SIN(RADIANS(Calculations!$W41/2))),(2*$M41*SIN(RADIANS($W41/2)))))</f>
        <v/>
      </c>
      <c r="AB41" s="26" t="str">
        <f t="shared" si="10"/>
        <v/>
      </c>
      <c r="AC41" s="26" t="str">
        <f>IF(OR($H41="no",$B41=0),"",IF($I41=Parameters!$K$15,$AB41*$N41/2,$AB41*$N41))</f>
        <v/>
      </c>
      <c r="AD41" s="112" t="str">
        <f>IF(OR($H41="no",$B41=0),"",IF($I41=Parameters!$K$15,$AC41*2/Parameters!$AB$4,$AC41/Parameters!$AB$4))</f>
        <v/>
      </c>
      <c r="AE41" s="26" t="str">
        <f>IF(AND(O41="B",Q41="calc"),V41,IF(AND(O41="C",Q41="calc"),'Window &amp; Door DATA INPUT'!T47/1000,""))</f>
        <v/>
      </c>
      <c r="AF41" s="100" t="str">
        <f>IF(AND(O41="B",Q41="input"),'Window &amp; Door DATA INPUT'!AA47,IF(AND(O41="C",Q41="input",P41="F"),'Window &amp; Door DATA INPUT'!V47,IF(AND(O41="C",P41="E"),0,IF(AND(O41="D"),0,IF(AND(B41=1,C41=0),"",(Calculations!Q41))))))</f>
        <v/>
      </c>
      <c r="AG41" s="80" t="str">
        <f t="shared" si="41"/>
        <v/>
      </c>
      <c r="AH41" s="26" t="str">
        <f>IF(OR($H41="no",$C41=0),"",IF($I41=Parameters!$K$15,$L41/($M41/2),$L41/$M41))</f>
        <v/>
      </c>
      <c r="AI41" s="26" t="str">
        <f>IF(OR($H41="no",$C41=0),"",IF($AH41&lt;0.5,Parameters!$X$4,IF($AH41&lt;1,Parameters!$Y$4,IF($AH41&lt;2,Parameters!$Z$4,Parameters!$AA$4))))</f>
        <v/>
      </c>
      <c r="AJ41" s="26" t="str">
        <f>IF(OR($H41="no",$C41=0),"",IF($AH41&lt;0.5,Parameters!$X$5,IF($AH41&lt;1,Parameters!$Y$5,IF($AH41&lt;2,Parameters!$Z$5,Parameters!$AA$5))))</f>
        <v/>
      </c>
      <c r="AK41" s="26" t="str">
        <f>IF(OR($H41="no",$C41=0),"",IF($I41=Parameters!$K$15,(2*($M41/2)*SIN(RADIANS(Calculations!$AG41/2))),(2*$M41*SIN(RADIANS($AG41/2)))))</f>
        <v/>
      </c>
      <c r="AL41" s="26" t="str">
        <f t="shared" si="11"/>
        <v/>
      </c>
      <c r="AM41" s="26" t="str">
        <f>IF(OR($H41="no",$C41=0),"",IF($I41=Parameters!$K$15,$AL41*$N41/2,$AL41*$N41))</f>
        <v/>
      </c>
      <c r="AN41" s="112" t="str">
        <f>IF(OR($H41="no",$C41=0),"",IF($I41=Parameters!$K$15,$AM41*2/Parameters!$AB$4,$AM41/Parameters!$AB$4))</f>
        <v/>
      </c>
      <c r="AU41" s="5"/>
      <c r="BF41" s="5"/>
      <c r="BG41" s="5"/>
      <c r="BH41" s="5"/>
      <c r="BI41" s="292">
        <f>'Window &amp; Door DATA INPUT'!H47</f>
        <v>0</v>
      </c>
      <c r="BJ41" s="293" t="str">
        <f t="shared" si="42"/>
        <v/>
      </c>
      <c r="BK41" s="5"/>
      <c r="BL41" s="5"/>
      <c r="BM41" s="5"/>
    </row>
    <row r="42" spans="2:65" x14ac:dyDescent="0.3">
      <c r="B42" s="53">
        <f>IF('Window &amp; Door DATA INPUT'!B48&gt;1,1,0)</f>
        <v>0</v>
      </c>
      <c r="C42" s="53">
        <f>IF(AND(B42=1,OR(D42=Parameters!$D$17, D42=Parameters!$D$18,D42=Parameters!$D$19,D42=Parameters!$D$20,D42=Parameters!$D$21,D42=Parameters!$D$22, D42=Parameters!$D$23, D42=Parameters!$D$24)),1,0)</f>
        <v>0</v>
      </c>
      <c r="D42" s="55" t="str">
        <f>IF('Window &amp; Door DATA INPUT'!B48="","",'Window &amp; Door DATA INPUT'!B48)</f>
        <v/>
      </c>
      <c r="E42" s="25" t="str">
        <f>IF('Window &amp; Door DATA INPUT'!D48="","",'Window &amp; Door DATA INPUT'!D48)</f>
        <v/>
      </c>
      <c r="F42" s="25" t="str">
        <f>IF(B42=1,'Window &amp; Door DATA INPUT'!H48&amp;RESULTS!$H$5,"")</f>
        <v/>
      </c>
      <c r="G42" s="25" t="str">
        <f>IF(B42=1,VLOOKUP(F42,Parameters!$H$4:$I$20,2,FALSE),"")</f>
        <v/>
      </c>
      <c r="H42" s="25" t="str">
        <f>IF(OR('Window &amp; Door DATA INPUT'!J48=Parameters!$K$4,'Window &amp; Door DATA INPUT'!J48=Parameters!$K$11),"No",IF('Window &amp; Door DATA INPUT'!K48="","",'Window &amp; Door DATA INPUT'!K48))</f>
        <v/>
      </c>
      <c r="I42" s="25" t="str">
        <f>IF('Window &amp; Door DATA INPUT'!J48="","",'Window &amp; Door DATA INPUT'!J48)</f>
        <v/>
      </c>
      <c r="J42" s="71" t="str">
        <f>IF('Window &amp; Door DATA INPUT'!L48=Parameters!$O$5,'Window &amp; Door DATA INPUT'!O48,IF(B42=1,('Window &amp; Door DATA INPUT'!N48*'Window &amp; Door DATA INPUT'!M48)/1000000,""))</f>
        <v/>
      </c>
      <c r="K42" s="72" t="str">
        <f>IF('Window &amp; Door DATA INPUT'!J48="","",VLOOKUP('Window &amp; Door DATA INPUT'!J48,Parameters!$K$4:$L$16,2,FALSE))</f>
        <v/>
      </c>
      <c r="L42" s="26" t="str">
        <f>IF($H42="yes",IF($K42="Y",'Window &amp; Door DATA INPUT'!Q48/1000,IF($K42="N",'Window &amp; Door DATA INPUT'!P48/1000)),"")</f>
        <v/>
      </c>
      <c r="M42" s="26" t="str">
        <f>IF($H42="yes",IF($K42="Y",'Window &amp; Door DATA INPUT'!P48/1000,IF($K42="N",'Window &amp; Door DATA INPUT'!Q48/1000)),"")</f>
        <v/>
      </c>
      <c r="N42" s="71" t="str">
        <f t="shared" si="37"/>
        <v/>
      </c>
      <c r="O42" s="72" t="str">
        <f>IF(AND(B42=1,C42=0,H42="yes"),"A",IF(AND(C42=1,H42="yes",'Window &amp; Door DATA INPUT'!R48="no"),"B",IF(AND(C42=1,H42="yes",'Window &amp; Door DATA INPUT'!R48="yes",'Window &amp; Door DATA INPUT'!S48="yes"),"C",IF(AND(C42=1,H42="yes",'Window &amp; Door DATA INPUT'!R48="yes",'Window &amp; Door DATA INPUT'!S48="no"),"D",""))))</f>
        <v/>
      </c>
      <c r="P42" s="100" t="str">
        <f>IF(AND(C42=1,H42="yes",OR(I42=Parameters!$K$12,I42=Parameters!$K$13,I42=Parameters!$K$14)),"E",IF(AND(C42=1,H42="yes",NOT(OR(I42=Parameters!$K$12,I42=Parameters!$K$13,I42=Parameters!$K$14))),"F",""))</f>
        <v/>
      </c>
      <c r="Q42" s="100" t="str">
        <f>IF(AND(B42=1,H42="yes"),VLOOKUP(I42,Parameters!$K$4:$M$16,3,FALSE),"")</f>
        <v/>
      </c>
      <c r="R42" s="100" t="str">
        <f>IF(AND(OR(O42="A",O42="B",O42="d"),Q42="input"),'Window &amp; Door DATA INPUT'!AA48,IF(AND(O42="C",Q42="input"),'Window &amp; Door DATA INPUT'!W48,Calculations!Q42))</f>
        <v/>
      </c>
      <c r="S42" s="75" t="str">
        <f>IF('Window &amp; Door DATA INPUT'!X48="Yes",'Window &amp; Door DATA INPUT'!Y48/1000,IF(B42=1,"N/A",""))</f>
        <v/>
      </c>
      <c r="T42" s="26" t="str">
        <f>IF(Q42="calc",IF(O42="c",'Window &amp; Door DATA INPUT'!U48/1000,(Parameters!$S$4-'Window &amp; Door DATA INPUT'!Z48+Parameters!$Q$4)/1000),"")</f>
        <v/>
      </c>
      <c r="U42" s="26" t="str">
        <f t="shared" si="38"/>
        <v/>
      </c>
      <c r="V42" s="26" t="str">
        <f t="shared" si="39"/>
        <v/>
      </c>
      <c r="W42" s="80" t="str">
        <f t="shared" si="40"/>
        <v/>
      </c>
      <c r="X42" s="26" t="str">
        <f>IF(OR($H42="no",$B42=0),"",IF($I42=Parameters!$K$15,$L42/($M42/2),$L42/$M42))</f>
        <v/>
      </c>
      <c r="Y42" s="26" t="str">
        <f>IF(OR($H42="no",$B42=0),"",IF($X42&lt;0.5,Parameters!$X$4,IF($X42&lt;1,Parameters!$Y$4,IF($X42&lt;2,Parameters!$Z$4,Parameters!$AA$4))))</f>
        <v/>
      </c>
      <c r="Z42" s="26" t="str">
        <f>IF(OR($H42="no",$B42=0),"",IF($X42&lt;0.5,Parameters!$X$5,IF($X42&lt;1,Parameters!$Y$5,IF($X42&lt;2,Parameters!$Z$5,Parameters!$AA$5))))</f>
        <v/>
      </c>
      <c r="AA42" s="26" t="str">
        <f>IF(OR($H42="no",$B42=0),"",IF($I42=Parameters!$K$15,(2*($M42/2)*SIN(RADIANS(Calculations!$W42/2))),(2*$M42*SIN(RADIANS($W42/2)))))</f>
        <v/>
      </c>
      <c r="AB42" s="26" t="str">
        <f t="shared" si="10"/>
        <v/>
      </c>
      <c r="AC42" s="26" t="str">
        <f>IF(OR($H42="no",$B42=0),"",IF($I42=Parameters!$K$15,$AB42*$N42/2,$AB42*$N42))</f>
        <v/>
      </c>
      <c r="AD42" s="112" t="str">
        <f>IF(OR($H42="no",$B42=0),"",IF($I42=Parameters!$K$15,$AC42*2/Parameters!$AB$4,$AC42/Parameters!$AB$4))</f>
        <v/>
      </c>
      <c r="AE42" s="26" t="str">
        <f>IF(AND(O42="B",Q42="calc"),V42,IF(AND(O42="C",Q42="calc"),'Window &amp; Door DATA INPUT'!T48/1000,""))</f>
        <v/>
      </c>
      <c r="AF42" s="100" t="str">
        <f>IF(AND(O42="B",Q42="input"),'Window &amp; Door DATA INPUT'!AA48,IF(AND(O42="C",Q42="input",P42="F"),'Window &amp; Door DATA INPUT'!V48,IF(AND(O42="C",P42="E"),0,IF(AND(O42="D"),0,IF(AND(B42=1,C42=0),"",(Calculations!Q42))))))</f>
        <v/>
      </c>
      <c r="AG42" s="80" t="str">
        <f t="shared" si="41"/>
        <v/>
      </c>
      <c r="AH42" s="26" t="str">
        <f>IF(OR($H42="no",$C42=0),"",IF($I42=Parameters!$K$15,$L42/($M42/2),$L42/$M42))</f>
        <v/>
      </c>
      <c r="AI42" s="26" t="str">
        <f>IF(OR($H42="no",$C42=0),"",IF($AH42&lt;0.5,Parameters!$X$4,IF($AH42&lt;1,Parameters!$Y$4,IF($AH42&lt;2,Parameters!$Z$4,Parameters!$AA$4))))</f>
        <v/>
      </c>
      <c r="AJ42" s="26" t="str">
        <f>IF(OR($H42="no",$C42=0),"",IF($AH42&lt;0.5,Parameters!$X$5,IF($AH42&lt;1,Parameters!$Y$5,IF($AH42&lt;2,Parameters!$Z$5,Parameters!$AA$5))))</f>
        <v/>
      </c>
      <c r="AK42" s="26" t="str">
        <f>IF(OR($H42="no",$C42=0),"",IF($I42=Parameters!$K$15,(2*($M42/2)*SIN(RADIANS(Calculations!$AG42/2))),(2*$M42*SIN(RADIANS($AG42/2)))))</f>
        <v/>
      </c>
      <c r="AL42" s="26" t="str">
        <f t="shared" si="11"/>
        <v/>
      </c>
      <c r="AM42" s="26" t="str">
        <f>IF(OR($H42="no",$C42=0),"",IF($I42=Parameters!$K$15,$AL42*$N42/2,$AL42*$N42))</f>
        <v/>
      </c>
      <c r="AN42" s="112" t="str">
        <f>IF(OR($H42="no",$C42=0),"",IF($I42=Parameters!$K$15,$AM42*2/Parameters!$AB$4,$AM42/Parameters!$AB$4))</f>
        <v/>
      </c>
      <c r="AU42" s="5"/>
      <c r="BF42" s="5"/>
      <c r="BG42" s="5"/>
      <c r="BH42" s="5"/>
      <c r="BI42" s="292">
        <f>'Window &amp; Door DATA INPUT'!H48</f>
        <v>0</v>
      </c>
      <c r="BJ42" s="293" t="str">
        <f t="shared" si="42"/>
        <v/>
      </c>
      <c r="BK42" s="5"/>
      <c r="BL42" s="5"/>
      <c r="BM42" s="5"/>
    </row>
    <row r="43" spans="2:65" x14ac:dyDescent="0.3">
      <c r="B43" s="53">
        <f>IF('Window &amp; Door DATA INPUT'!B49&gt;1,1,0)</f>
        <v>0</v>
      </c>
      <c r="C43" s="53">
        <f>IF(AND(B43=1,OR(D43=Parameters!$D$17, D43=Parameters!$D$18,D43=Parameters!$D$19,D43=Parameters!$D$20,D43=Parameters!$D$21,D43=Parameters!$D$22, D43=Parameters!$D$23, D43=Parameters!$D$24)),1,0)</f>
        <v>0</v>
      </c>
      <c r="D43" s="55" t="str">
        <f>IF('Window &amp; Door DATA INPUT'!B49="","",'Window &amp; Door DATA INPUT'!B49)</f>
        <v/>
      </c>
      <c r="E43" s="25" t="str">
        <f>IF('Window &amp; Door DATA INPUT'!D49="","",'Window &amp; Door DATA INPUT'!D49)</f>
        <v/>
      </c>
      <c r="F43" s="25" t="str">
        <f>IF(B43=1,'Window &amp; Door DATA INPUT'!H49&amp;RESULTS!$H$5,"")</f>
        <v/>
      </c>
      <c r="G43" s="25" t="str">
        <f>IF(B43=1,VLOOKUP(F43,Parameters!$H$4:$I$20,2,FALSE),"")</f>
        <v/>
      </c>
      <c r="H43" s="25" t="str">
        <f>IF(OR('Window &amp; Door DATA INPUT'!J49=Parameters!$K$4,'Window &amp; Door DATA INPUT'!J49=Parameters!$K$11),"No",IF('Window &amp; Door DATA INPUT'!K49="","",'Window &amp; Door DATA INPUT'!K49))</f>
        <v/>
      </c>
      <c r="I43" s="25" t="str">
        <f>IF('Window &amp; Door DATA INPUT'!J49="","",'Window &amp; Door DATA INPUT'!J49)</f>
        <v/>
      </c>
      <c r="J43" s="71" t="str">
        <f>IF('Window &amp; Door DATA INPUT'!L49=Parameters!$O$5,'Window &amp; Door DATA INPUT'!O49,IF(B43=1,('Window &amp; Door DATA INPUT'!N49*'Window &amp; Door DATA INPUT'!M49)/1000000,""))</f>
        <v/>
      </c>
      <c r="K43" s="72" t="str">
        <f>IF('Window &amp; Door DATA INPUT'!J49="","",VLOOKUP('Window &amp; Door DATA INPUT'!J49,Parameters!$K$4:$L$16,2,FALSE))</f>
        <v/>
      </c>
      <c r="L43" s="26" t="str">
        <f>IF($H43="yes",IF($K43="Y",'Window &amp; Door DATA INPUT'!Q49/1000,IF($K43="N",'Window &amp; Door DATA INPUT'!P49/1000)),"")</f>
        <v/>
      </c>
      <c r="M43" s="26" t="str">
        <f>IF($H43="yes",IF($K43="Y",'Window &amp; Door DATA INPUT'!P49/1000,IF($K43="N",'Window &amp; Door DATA INPUT'!Q49/1000)),"")</f>
        <v/>
      </c>
      <c r="N43" s="71" t="str">
        <f t="shared" si="37"/>
        <v/>
      </c>
      <c r="O43" s="72" t="str">
        <f>IF(AND(B43=1,C43=0,H43="yes"),"A",IF(AND(C43=1,H43="yes",'Window &amp; Door DATA INPUT'!R49="no"),"B",IF(AND(C43=1,H43="yes",'Window &amp; Door DATA INPUT'!R49="yes",'Window &amp; Door DATA INPUT'!S49="yes"),"C",IF(AND(C43=1,H43="yes",'Window &amp; Door DATA INPUT'!R49="yes",'Window &amp; Door DATA INPUT'!S49="no"),"D",""))))</f>
        <v/>
      </c>
      <c r="P43" s="100" t="str">
        <f>IF(AND(C43=1,H43="yes",OR(I43=Parameters!$K$12,I43=Parameters!$K$13,I43=Parameters!$K$14)),"E",IF(AND(C43=1,H43="yes",NOT(OR(I43=Parameters!$K$12,I43=Parameters!$K$13,I43=Parameters!$K$14))),"F",""))</f>
        <v/>
      </c>
      <c r="Q43" s="100" t="str">
        <f>IF(AND(B43=1,H43="yes"),VLOOKUP(I43,Parameters!$K$4:$M$16,3,FALSE),"")</f>
        <v/>
      </c>
      <c r="R43" s="100" t="str">
        <f>IF(AND(OR(O43="A",O43="B",O43="d"),Q43="input"),'Window &amp; Door DATA INPUT'!AA49,IF(AND(O43="C",Q43="input"),'Window &amp; Door DATA INPUT'!W49,Calculations!Q43))</f>
        <v/>
      </c>
      <c r="S43" s="75" t="str">
        <f>IF('Window &amp; Door DATA INPUT'!X49="Yes",'Window &amp; Door DATA INPUT'!Y49/1000,IF(B43=1,"N/A",""))</f>
        <v/>
      </c>
      <c r="T43" s="26" t="str">
        <f>IF(Q43="calc",IF(O43="c",'Window &amp; Door DATA INPUT'!U49/1000,(Parameters!$S$4-'Window &amp; Door DATA INPUT'!Z49+Parameters!$Q$4)/1000),"")</f>
        <v/>
      </c>
      <c r="U43" s="26" t="str">
        <f t="shared" si="38"/>
        <v/>
      </c>
      <c r="V43" s="26" t="str">
        <f t="shared" si="39"/>
        <v/>
      </c>
      <c r="W43" s="80" t="str">
        <f t="shared" si="40"/>
        <v/>
      </c>
      <c r="X43" s="26" t="str">
        <f>IF(OR($H43="no",$B43=0),"",IF($I43=Parameters!$K$15,$L43/($M43/2),$L43/$M43))</f>
        <v/>
      </c>
      <c r="Y43" s="26" t="str">
        <f>IF(OR($H43="no",$B43=0),"",IF($X43&lt;0.5,Parameters!$X$4,IF($X43&lt;1,Parameters!$Y$4,IF($X43&lt;2,Parameters!$Z$4,Parameters!$AA$4))))</f>
        <v/>
      </c>
      <c r="Z43" s="26" t="str">
        <f>IF(OR($H43="no",$B43=0),"",IF($X43&lt;0.5,Parameters!$X$5,IF($X43&lt;1,Parameters!$Y$5,IF($X43&lt;2,Parameters!$Z$5,Parameters!$AA$5))))</f>
        <v/>
      </c>
      <c r="AA43" s="26" t="str">
        <f>IF(OR($H43="no",$B43=0),"",IF($I43=Parameters!$K$15,(2*($M43/2)*SIN(RADIANS(Calculations!$W43/2))),(2*$M43*SIN(RADIANS($W43/2)))))</f>
        <v/>
      </c>
      <c r="AB43" s="26" t="str">
        <f t="shared" si="10"/>
        <v/>
      </c>
      <c r="AC43" s="26" t="str">
        <f>IF(OR($H43="no",$B43=0),"",IF($I43=Parameters!$K$15,$AB43*$N43/2,$AB43*$N43))</f>
        <v/>
      </c>
      <c r="AD43" s="112" t="str">
        <f>IF(OR($H43="no",$B43=0),"",IF($I43=Parameters!$K$15,$AC43*2/Parameters!$AB$4,$AC43/Parameters!$AB$4))</f>
        <v/>
      </c>
      <c r="AE43" s="26" t="str">
        <f>IF(AND(O43="B",Q43="calc"),V43,IF(AND(O43="C",Q43="calc"),'Window &amp; Door DATA INPUT'!T49/1000,""))</f>
        <v/>
      </c>
      <c r="AF43" s="100" t="str">
        <f>IF(AND(O43="B",Q43="input"),'Window &amp; Door DATA INPUT'!AA49,IF(AND(O43="C",Q43="input",P43="F"),'Window &amp; Door DATA INPUT'!V49,IF(AND(O43="C",P43="E"),0,IF(AND(O43="D"),0,IF(AND(B43=1,C43=0),"",(Calculations!Q43))))))</f>
        <v/>
      </c>
      <c r="AG43" s="80" t="str">
        <f t="shared" si="41"/>
        <v/>
      </c>
      <c r="AH43" s="26" t="str">
        <f>IF(OR($H43="no",$C43=0),"",IF($I43=Parameters!$K$15,$L43/($M43/2),$L43/$M43))</f>
        <v/>
      </c>
      <c r="AI43" s="26" t="str">
        <f>IF(OR($H43="no",$C43=0),"",IF($AH43&lt;0.5,Parameters!$X$4,IF($AH43&lt;1,Parameters!$Y$4,IF($AH43&lt;2,Parameters!$Z$4,Parameters!$AA$4))))</f>
        <v/>
      </c>
      <c r="AJ43" s="26" t="str">
        <f>IF(OR($H43="no",$C43=0),"",IF($AH43&lt;0.5,Parameters!$X$5,IF($AH43&lt;1,Parameters!$Y$5,IF($AH43&lt;2,Parameters!$Z$5,Parameters!$AA$5))))</f>
        <v/>
      </c>
      <c r="AK43" s="26" t="str">
        <f>IF(OR($H43="no",$C43=0),"",IF($I43=Parameters!$K$15,(2*($M43/2)*SIN(RADIANS(Calculations!$AG43/2))),(2*$M43*SIN(RADIANS($AG43/2)))))</f>
        <v/>
      </c>
      <c r="AL43" s="26" t="str">
        <f t="shared" si="11"/>
        <v/>
      </c>
      <c r="AM43" s="26" t="str">
        <f>IF(OR($H43="no",$C43=0),"",IF($I43=Parameters!$K$15,$AL43*$N43/2,$AL43*$N43))</f>
        <v/>
      </c>
      <c r="AN43" s="112" t="str">
        <f>IF(OR($H43="no",$C43=0),"",IF($I43=Parameters!$K$15,$AM43*2/Parameters!$AB$4,$AM43/Parameters!$AB$4))</f>
        <v/>
      </c>
      <c r="AU43" s="5"/>
      <c r="BF43" s="5"/>
      <c r="BG43" s="5"/>
      <c r="BH43" s="5"/>
      <c r="BI43" s="292">
        <f>'Window &amp; Door DATA INPUT'!H49</f>
        <v>0</v>
      </c>
      <c r="BJ43" s="293" t="str">
        <f t="shared" si="42"/>
        <v/>
      </c>
      <c r="BK43" s="5"/>
      <c r="BL43" s="5"/>
      <c r="BM43" s="5"/>
    </row>
    <row r="44" spans="2:65" x14ac:dyDescent="0.3">
      <c r="B44" s="53">
        <f>IF('Window &amp; Door DATA INPUT'!B50&gt;1,1,0)</f>
        <v>0</v>
      </c>
      <c r="C44" s="53">
        <f>IF(AND(B44=1,OR(D44=Parameters!$D$17, D44=Parameters!$D$18,D44=Parameters!$D$19,D44=Parameters!$D$20,D44=Parameters!$D$21,D44=Parameters!$D$22, D44=Parameters!$D$23, D44=Parameters!$D$24)),1,0)</f>
        <v>0</v>
      </c>
      <c r="D44" s="55" t="str">
        <f>IF('Window &amp; Door DATA INPUT'!B50="","",'Window &amp; Door DATA INPUT'!B50)</f>
        <v/>
      </c>
      <c r="E44" s="25" t="str">
        <f>IF('Window &amp; Door DATA INPUT'!D50="","",'Window &amp; Door DATA INPUT'!D50)</f>
        <v/>
      </c>
      <c r="F44" s="25" t="str">
        <f>IF(B44=1,'Window &amp; Door DATA INPUT'!H50&amp;RESULTS!$H$5,"")</f>
        <v/>
      </c>
      <c r="G44" s="25" t="str">
        <f>IF(B44=1,VLOOKUP(F44,Parameters!$H$4:$I$20,2,FALSE),"")</f>
        <v/>
      </c>
      <c r="H44" s="25" t="str">
        <f>IF(OR('Window &amp; Door DATA INPUT'!J50=Parameters!$K$4,'Window &amp; Door DATA INPUT'!J50=Parameters!$K$11),"No",IF('Window &amp; Door DATA INPUT'!K50="","",'Window &amp; Door DATA INPUT'!K50))</f>
        <v/>
      </c>
      <c r="I44" s="25" t="str">
        <f>IF('Window &amp; Door DATA INPUT'!J50="","",'Window &amp; Door DATA INPUT'!J50)</f>
        <v/>
      </c>
      <c r="J44" s="71" t="str">
        <f>IF('Window &amp; Door DATA INPUT'!L50=Parameters!$O$5,'Window &amp; Door DATA INPUT'!O50,IF(B44=1,('Window &amp; Door DATA INPUT'!N50*'Window &amp; Door DATA INPUT'!M50)/1000000,""))</f>
        <v/>
      </c>
      <c r="K44" s="72" t="str">
        <f>IF('Window &amp; Door DATA INPUT'!J50="","",VLOOKUP('Window &amp; Door DATA INPUT'!J50,Parameters!$K$4:$L$16,2,FALSE))</f>
        <v/>
      </c>
      <c r="L44" s="26" t="str">
        <f>IF($H44="yes",IF($K44="Y",'Window &amp; Door DATA INPUT'!Q50/1000,IF($K44="N",'Window &amp; Door DATA INPUT'!P50/1000)),"")</f>
        <v/>
      </c>
      <c r="M44" s="26" t="str">
        <f>IF($H44="yes",IF($K44="Y",'Window &amp; Door DATA INPUT'!P50/1000,IF($K44="N",'Window &amp; Door DATA INPUT'!Q50/1000)),"")</f>
        <v/>
      </c>
      <c r="N44" s="71" t="str">
        <f t="shared" si="37"/>
        <v/>
      </c>
      <c r="O44" s="72" t="str">
        <f>IF(AND(B44=1,C44=0,H44="yes"),"A",IF(AND(C44=1,H44="yes",'Window &amp; Door DATA INPUT'!R50="no"),"B",IF(AND(C44=1,H44="yes",'Window &amp; Door DATA INPUT'!R50="yes",'Window &amp; Door DATA INPUT'!S50="yes"),"C",IF(AND(C44=1,H44="yes",'Window &amp; Door DATA INPUT'!R50="yes",'Window &amp; Door DATA INPUT'!S50="no"),"D",""))))</f>
        <v/>
      </c>
      <c r="P44" s="100" t="str">
        <f>IF(AND(C44=1,H44="yes",OR(I44=Parameters!$K$12,I44=Parameters!$K$13,I44=Parameters!$K$14)),"E",IF(AND(C44=1,H44="yes",NOT(OR(I44=Parameters!$K$12,I44=Parameters!$K$13,I44=Parameters!$K$14))),"F",""))</f>
        <v/>
      </c>
      <c r="Q44" s="100" t="str">
        <f>IF(AND(B44=1,H44="yes"),VLOOKUP(I44,Parameters!$K$4:$M$16,3,FALSE),"")</f>
        <v/>
      </c>
      <c r="R44" s="100" t="str">
        <f>IF(AND(OR(O44="A",O44="B",O44="d"),Q44="input"),'Window &amp; Door DATA INPUT'!AA50,IF(AND(O44="C",Q44="input"),'Window &amp; Door DATA INPUT'!W50,Calculations!Q44))</f>
        <v/>
      </c>
      <c r="S44" s="75" t="str">
        <f>IF('Window &amp; Door DATA INPUT'!X50="Yes",'Window &amp; Door DATA INPUT'!Y50/1000,IF(B44=1,"N/A",""))</f>
        <v/>
      </c>
      <c r="T44" s="26" t="str">
        <f>IF(Q44="calc",IF(O44="c",'Window &amp; Door DATA INPUT'!U50/1000,(Parameters!$S$4-'Window &amp; Door DATA INPUT'!Z50+Parameters!$Q$4)/1000),"")</f>
        <v/>
      </c>
      <c r="U44" s="26" t="str">
        <f t="shared" si="38"/>
        <v/>
      </c>
      <c r="V44" s="26" t="str">
        <f t="shared" si="39"/>
        <v/>
      </c>
      <c r="W44" s="80" t="str">
        <f t="shared" si="40"/>
        <v/>
      </c>
      <c r="X44" s="26" t="str">
        <f>IF(OR($H44="no",$B44=0),"",IF($I44=Parameters!$K$15,$L44/($M44/2),$L44/$M44))</f>
        <v/>
      </c>
      <c r="Y44" s="26" t="str">
        <f>IF(OR($H44="no",$B44=0),"",IF($X44&lt;0.5,Parameters!$X$4,IF($X44&lt;1,Parameters!$Y$4,IF($X44&lt;2,Parameters!$Z$4,Parameters!$AA$4))))</f>
        <v/>
      </c>
      <c r="Z44" s="26" t="str">
        <f>IF(OR($H44="no",$B44=0),"",IF($X44&lt;0.5,Parameters!$X$5,IF($X44&lt;1,Parameters!$Y$5,IF($X44&lt;2,Parameters!$Z$5,Parameters!$AA$5))))</f>
        <v/>
      </c>
      <c r="AA44" s="26" t="str">
        <f>IF(OR($H44="no",$B44=0),"",IF($I44=Parameters!$K$15,(2*($M44/2)*SIN(RADIANS(Calculations!$W44/2))),(2*$M44*SIN(RADIANS($W44/2)))))</f>
        <v/>
      </c>
      <c r="AB44" s="26" t="str">
        <f t="shared" si="10"/>
        <v/>
      </c>
      <c r="AC44" s="26" t="str">
        <f>IF(OR($H44="no",$B44=0),"",IF($I44=Parameters!$K$15,$AB44*$N44/2,$AB44*$N44))</f>
        <v/>
      </c>
      <c r="AD44" s="112" t="str">
        <f>IF(OR($H44="no",$B44=0),"",IF($I44=Parameters!$K$15,$AC44*2/Parameters!$AB$4,$AC44/Parameters!$AB$4))</f>
        <v/>
      </c>
      <c r="AE44" s="26" t="str">
        <f>IF(AND(O44="B",Q44="calc"),V44,IF(AND(O44="C",Q44="calc"),'Window &amp; Door DATA INPUT'!T50/1000,""))</f>
        <v/>
      </c>
      <c r="AF44" s="100" t="str">
        <f>IF(AND(O44="B",Q44="input"),'Window &amp; Door DATA INPUT'!AA50,IF(AND(O44="C",Q44="input",P44="F"),'Window &amp; Door DATA INPUT'!V50,IF(AND(O44="C",P44="E"),0,IF(AND(O44="D"),0,IF(AND(B44=1,C44=0),"",(Calculations!Q44))))))</f>
        <v/>
      </c>
      <c r="AG44" s="80" t="str">
        <f t="shared" si="41"/>
        <v/>
      </c>
      <c r="AH44" s="26" t="str">
        <f>IF(OR($H44="no",$C44=0),"",IF($I44=Parameters!$K$15,$L44/($M44/2),$L44/$M44))</f>
        <v/>
      </c>
      <c r="AI44" s="26" t="str">
        <f>IF(OR($H44="no",$C44=0),"",IF($AH44&lt;0.5,Parameters!$X$4,IF($AH44&lt;1,Parameters!$Y$4,IF($AH44&lt;2,Parameters!$Z$4,Parameters!$AA$4))))</f>
        <v/>
      </c>
      <c r="AJ44" s="26" t="str">
        <f>IF(OR($H44="no",$C44=0),"",IF($AH44&lt;0.5,Parameters!$X$5,IF($AH44&lt;1,Parameters!$Y$5,IF($AH44&lt;2,Parameters!$Z$5,Parameters!$AA$5))))</f>
        <v/>
      </c>
      <c r="AK44" s="26" t="str">
        <f>IF(OR($H44="no",$C44=0),"",IF($I44=Parameters!$K$15,(2*($M44/2)*SIN(RADIANS(Calculations!$AG44/2))),(2*$M44*SIN(RADIANS($AG44/2)))))</f>
        <v/>
      </c>
      <c r="AL44" s="26" t="str">
        <f t="shared" si="11"/>
        <v/>
      </c>
      <c r="AM44" s="26" t="str">
        <f>IF(OR($H44="no",$C44=0),"",IF($I44=Parameters!$K$15,$AL44*$N44/2,$AL44*$N44))</f>
        <v/>
      </c>
      <c r="AN44" s="112" t="str">
        <f>IF(OR($H44="no",$C44=0),"",IF($I44=Parameters!$K$15,$AM44*2/Parameters!$AB$4,$AM44/Parameters!$AB$4))</f>
        <v/>
      </c>
      <c r="AU44" s="5"/>
      <c r="BF44" s="5"/>
      <c r="BG44" s="5"/>
      <c r="BH44" s="5"/>
      <c r="BI44" s="292">
        <f>'Window &amp; Door DATA INPUT'!H50</f>
        <v>0</v>
      </c>
      <c r="BJ44" s="293" t="str">
        <f t="shared" si="42"/>
        <v/>
      </c>
      <c r="BK44" s="5"/>
      <c r="BL44" s="5"/>
      <c r="BM44" s="5"/>
    </row>
    <row r="45" spans="2:65" x14ac:dyDescent="0.3">
      <c r="B45" s="53">
        <f>IF('Window &amp; Door DATA INPUT'!B51&gt;1,1,0)</f>
        <v>0</v>
      </c>
      <c r="C45" s="53">
        <f>IF(AND(B45=1,OR(D45=Parameters!$D$17, D45=Parameters!$D$18,D45=Parameters!$D$19,D45=Parameters!$D$20,D45=Parameters!$D$21,D45=Parameters!$D$22, D45=Parameters!$D$23, D45=Parameters!$D$24)),1,0)</f>
        <v>0</v>
      </c>
      <c r="D45" s="55" t="str">
        <f>IF('Window &amp; Door DATA INPUT'!B51="","",'Window &amp; Door DATA INPUT'!B51)</f>
        <v/>
      </c>
      <c r="E45" s="25" t="str">
        <f>IF('Window &amp; Door DATA INPUT'!D51="","",'Window &amp; Door DATA INPUT'!D51)</f>
        <v/>
      </c>
      <c r="F45" s="25" t="str">
        <f>IF(B45=1,'Window &amp; Door DATA INPUT'!H51&amp;RESULTS!$H$5,"")</f>
        <v/>
      </c>
      <c r="G45" s="25" t="str">
        <f>IF(B45=1,VLOOKUP(F45,Parameters!$H$4:$I$20,2,FALSE),"")</f>
        <v/>
      </c>
      <c r="H45" s="25" t="str">
        <f>IF(OR('Window &amp; Door DATA INPUT'!J51=Parameters!$K$4,'Window &amp; Door DATA INPUT'!J51=Parameters!$K$11),"No",IF('Window &amp; Door DATA INPUT'!K51="","",'Window &amp; Door DATA INPUT'!K51))</f>
        <v/>
      </c>
      <c r="I45" s="25" t="str">
        <f>IF('Window &amp; Door DATA INPUT'!J51="","",'Window &amp; Door DATA INPUT'!J51)</f>
        <v/>
      </c>
      <c r="J45" s="71" t="str">
        <f>IF('Window &amp; Door DATA INPUT'!L51=Parameters!$O$5,'Window &amp; Door DATA INPUT'!O51,IF(B45=1,('Window &amp; Door DATA INPUT'!N51*'Window &amp; Door DATA INPUT'!M51)/1000000,""))</f>
        <v/>
      </c>
      <c r="K45" s="72" t="str">
        <f>IF('Window &amp; Door DATA INPUT'!J51="","",VLOOKUP('Window &amp; Door DATA INPUT'!J51,Parameters!$K$4:$L$16,2,FALSE))</f>
        <v/>
      </c>
      <c r="L45" s="26" t="str">
        <f>IF($H45="yes",IF($K45="Y",'Window &amp; Door DATA INPUT'!Q51/1000,IF($K45="N",'Window &amp; Door DATA INPUT'!P51/1000)),"")</f>
        <v/>
      </c>
      <c r="M45" s="26" t="str">
        <f>IF($H45="yes",IF($K45="Y",'Window &amp; Door DATA INPUT'!P51/1000,IF($K45="N",'Window &amp; Door DATA INPUT'!Q51/1000)),"")</f>
        <v/>
      </c>
      <c r="N45" s="71" t="str">
        <f t="shared" si="37"/>
        <v/>
      </c>
      <c r="O45" s="72" t="str">
        <f>IF(AND(B45=1,C45=0,H45="yes"),"A",IF(AND(C45=1,H45="yes",'Window &amp; Door DATA INPUT'!R51="no"),"B",IF(AND(C45=1,H45="yes",'Window &amp; Door DATA INPUT'!R51="yes",'Window &amp; Door DATA INPUT'!S51="yes"),"C",IF(AND(C45=1,H45="yes",'Window &amp; Door DATA INPUT'!R51="yes",'Window &amp; Door DATA INPUT'!S51="no"),"D",""))))</f>
        <v/>
      </c>
      <c r="P45" s="100" t="str">
        <f>IF(AND(C45=1,H45="yes",OR(I45=Parameters!$K$12,I45=Parameters!$K$13,I45=Parameters!$K$14)),"E",IF(AND(C45=1,H45="yes",NOT(OR(I45=Parameters!$K$12,I45=Parameters!$K$13,I45=Parameters!$K$14))),"F",""))</f>
        <v/>
      </c>
      <c r="Q45" s="100" t="str">
        <f>IF(AND(B45=1,H45="yes"),VLOOKUP(I45,Parameters!$K$4:$M$16,3,FALSE),"")</f>
        <v/>
      </c>
      <c r="R45" s="100" t="str">
        <f>IF(AND(OR(O45="A",O45="B",O45="d"),Q45="input"),'Window &amp; Door DATA INPUT'!AA51,IF(AND(O45="C",Q45="input"),'Window &amp; Door DATA INPUT'!W51,Calculations!Q45))</f>
        <v/>
      </c>
      <c r="S45" s="75" t="str">
        <f>IF('Window &amp; Door DATA INPUT'!X51="Yes",'Window &amp; Door DATA INPUT'!Y51/1000,IF(B45=1,"N/A",""))</f>
        <v/>
      </c>
      <c r="T45" s="26" t="str">
        <f>IF(Q45="calc",IF(O45="c",'Window &amp; Door DATA INPUT'!U51/1000,(Parameters!$S$4-'Window &amp; Door DATA INPUT'!Z51+Parameters!$Q$4)/1000),"")</f>
        <v/>
      </c>
      <c r="U45" s="26" t="str">
        <f t="shared" si="38"/>
        <v/>
      </c>
      <c r="V45" s="26" t="str">
        <f t="shared" si="39"/>
        <v/>
      </c>
      <c r="W45" s="80" t="str">
        <f t="shared" si="40"/>
        <v/>
      </c>
      <c r="X45" s="26" t="str">
        <f>IF(OR($H45="no",$B45=0),"",IF($I45=Parameters!$K$15,$L45/($M45/2),$L45/$M45))</f>
        <v/>
      </c>
      <c r="Y45" s="26" t="str">
        <f>IF(OR($H45="no",$B45=0),"",IF($X45&lt;0.5,Parameters!$X$4,IF($X45&lt;1,Parameters!$Y$4,IF($X45&lt;2,Parameters!$Z$4,Parameters!$AA$4))))</f>
        <v/>
      </c>
      <c r="Z45" s="26" t="str">
        <f>IF(OR($H45="no",$B45=0),"",IF($X45&lt;0.5,Parameters!$X$5,IF($X45&lt;1,Parameters!$Y$5,IF($X45&lt;2,Parameters!$Z$5,Parameters!$AA$5))))</f>
        <v/>
      </c>
      <c r="AA45" s="26" t="str">
        <f>IF(OR($H45="no",$B45=0),"",IF($I45=Parameters!$K$15,(2*($M45/2)*SIN(RADIANS(Calculations!$W45/2))),(2*$M45*SIN(RADIANS($W45/2)))))</f>
        <v/>
      </c>
      <c r="AB45" s="26" t="str">
        <f t="shared" si="10"/>
        <v/>
      </c>
      <c r="AC45" s="26" t="str">
        <f>IF(OR($H45="no",$B45=0),"",IF($I45=Parameters!$K$15,$AB45*$N45/2,$AB45*$N45))</f>
        <v/>
      </c>
      <c r="AD45" s="112" t="str">
        <f>IF(OR($H45="no",$B45=0),"",IF($I45=Parameters!$K$15,$AC45*2/Parameters!$AB$4,$AC45/Parameters!$AB$4))</f>
        <v/>
      </c>
      <c r="AE45" s="26" t="str">
        <f>IF(AND(O45="B",Q45="calc"),V45,IF(AND(O45="C",Q45="calc"),'Window &amp; Door DATA INPUT'!T51/1000,""))</f>
        <v/>
      </c>
      <c r="AF45" s="100" t="str">
        <f>IF(AND(O45="B",Q45="input"),'Window &amp; Door DATA INPUT'!AA51,IF(AND(O45="C",Q45="input",P45="F"),'Window &amp; Door DATA INPUT'!V51,IF(AND(O45="C",P45="E"),0,IF(AND(O45="D"),0,IF(AND(B45=1,C45=0),"",(Calculations!Q45))))))</f>
        <v/>
      </c>
      <c r="AG45" s="80" t="str">
        <f t="shared" si="41"/>
        <v/>
      </c>
      <c r="AH45" s="26" t="str">
        <f>IF(OR($H45="no",$C45=0),"",IF($I45=Parameters!$K$15,$L45/($M45/2),$L45/$M45))</f>
        <v/>
      </c>
      <c r="AI45" s="26" t="str">
        <f>IF(OR($H45="no",$C45=0),"",IF($AH45&lt;0.5,Parameters!$X$4,IF($AH45&lt;1,Parameters!$Y$4,IF($AH45&lt;2,Parameters!$Z$4,Parameters!$AA$4))))</f>
        <v/>
      </c>
      <c r="AJ45" s="26" t="str">
        <f>IF(OR($H45="no",$C45=0),"",IF($AH45&lt;0.5,Parameters!$X$5,IF($AH45&lt;1,Parameters!$Y$5,IF($AH45&lt;2,Parameters!$Z$5,Parameters!$AA$5))))</f>
        <v/>
      </c>
      <c r="AK45" s="26" t="str">
        <f>IF(OR($H45="no",$C45=0),"",IF($I45=Parameters!$K$15,(2*($M45/2)*SIN(RADIANS(Calculations!$AG45/2))),(2*$M45*SIN(RADIANS($AG45/2)))))</f>
        <v/>
      </c>
      <c r="AL45" s="26" t="str">
        <f t="shared" si="11"/>
        <v/>
      </c>
      <c r="AM45" s="26" t="str">
        <f>IF(OR($H45="no",$C45=0),"",IF($I45=Parameters!$K$15,$AL45*$N45/2,$AL45*$N45))</f>
        <v/>
      </c>
      <c r="AN45" s="112" t="str">
        <f>IF(OR($H45="no",$C45=0),"",IF($I45=Parameters!$K$15,$AM45*2/Parameters!$AB$4,$AM45/Parameters!$AB$4))</f>
        <v/>
      </c>
      <c r="AU45" s="5"/>
      <c r="BF45" s="5"/>
      <c r="BG45" s="5"/>
      <c r="BH45" s="5"/>
      <c r="BI45" s="292">
        <f>'Window &amp; Door DATA INPUT'!H51</f>
        <v>0</v>
      </c>
      <c r="BJ45" s="293" t="str">
        <f t="shared" si="42"/>
        <v/>
      </c>
      <c r="BK45" s="5"/>
      <c r="BL45" s="5"/>
      <c r="BM45" s="5"/>
    </row>
    <row r="46" spans="2:65" x14ac:dyDescent="0.3">
      <c r="B46" s="53">
        <f>IF('Window &amp; Door DATA INPUT'!B52&gt;1,1,0)</f>
        <v>0</v>
      </c>
      <c r="C46" s="53">
        <f>IF(AND(B46=1,OR(D46=Parameters!$D$17, D46=Parameters!$D$18,D46=Parameters!$D$19,D46=Parameters!$D$20,D46=Parameters!$D$21,D46=Parameters!$D$22, D46=Parameters!$D$23, D46=Parameters!$D$24)),1,0)</f>
        <v>0</v>
      </c>
      <c r="D46" s="55" t="str">
        <f>IF('Window &amp; Door DATA INPUT'!B52="","",'Window &amp; Door DATA INPUT'!B52)</f>
        <v/>
      </c>
      <c r="E46" s="25" t="str">
        <f>IF('Window &amp; Door DATA INPUT'!D52="","",'Window &amp; Door DATA INPUT'!D52)</f>
        <v/>
      </c>
      <c r="F46" s="25" t="str">
        <f>IF(B46=1,'Window &amp; Door DATA INPUT'!H52&amp;RESULTS!$H$5,"")</f>
        <v/>
      </c>
      <c r="G46" s="25" t="str">
        <f>IF(B46=1,VLOOKUP(F46,Parameters!$H$4:$I$20,2,FALSE),"")</f>
        <v/>
      </c>
      <c r="H46" s="25" t="str">
        <f>IF(OR('Window &amp; Door DATA INPUT'!J52=Parameters!$K$4,'Window &amp; Door DATA INPUT'!J52=Parameters!$K$11),"No",IF('Window &amp; Door DATA INPUT'!K52="","",'Window &amp; Door DATA INPUT'!K52))</f>
        <v/>
      </c>
      <c r="I46" s="25" t="str">
        <f>IF('Window &amp; Door DATA INPUT'!J52="","",'Window &amp; Door DATA INPUT'!J52)</f>
        <v/>
      </c>
      <c r="J46" s="71" t="str">
        <f>IF('Window &amp; Door DATA INPUT'!L52=Parameters!$O$5,'Window &amp; Door DATA INPUT'!O52,IF(B46=1,('Window &amp; Door DATA INPUT'!N52*'Window &amp; Door DATA INPUT'!M52)/1000000,""))</f>
        <v/>
      </c>
      <c r="K46" s="72" t="str">
        <f>IF('Window &amp; Door DATA INPUT'!J52="","",VLOOKUP('Window &amp; Door DATA INPUT'!J52,Parameters!$K$4:$L$16,2,FALSE))</f>
        <v/>
      </c>
      <c r="L46" s="26" t="str">
        <f>IF($H46="yes",IF($K46="Y",'Window &amp; Door DATA INPUT'!Q52/1000,IF($K46="N",'Window &amp; Door DATA INPUT'!P52/1000)),"")</f>
        <v/>
      </c>
      <c r="M46" s="26" t="str">
        <f>IF($H46="yes",IF($K46="Y",'Window &amp; Door DATA INPUT'!P52/1000,IF($K46="N",'Window &amp; Door DATA INPUT'!Q52/1000)),"")</f>
        <v/>
      </c>
      <c r="N46" s="71" t="str">
        <f t="shared" si="37"/>
        <v/>
      </c>
      <c r="O46" s="72" t="str">
        <f>IF(AND(B46=1,C46=0,H46="yes"),"A",IF(AND(C46=1,H46="yes",'Window &amp; Door DATA INPUT'!R52="no"),"B",IF(AND(C46=1,H46="yes",'Window &amp; Door DATA INPUT'!R52="yes",'Window &amp; Door DATA INPUT'!S52="yes"),"C",IF(AND(C46=1,H46="yes",'Window &amp; Door DATA INPUT'!R52="yes",'Window &amp; Door DATA INPUT'!S52="no"),"D",""))))</f>
        <v/>
      </c>
      <c r="P46" s="100" t="str">
        <f>IF(AND(C46=1,H46="yes",OR(I46=Parameters!$K$12,I46=Parameters!$K$13,I46=Parameters!$K$14)),"E",IF(AND(C46=1,H46="yes",NOT(OR(I46=Parameters!$K$12,I46=Parameters!$K$13,I46=Parameters!$K$14))),"F",""))</f>
        <v/>
      </c>
      <c r="Q46" s="100" t="str">
        <f>IF(AND(B46=1,H46="yes"),VLOOKUP(I46,Parameters!$K$4:$M$16,3,FALSE),"")</f>
        <v/>
      </c>
      <c r="R46" s="100" t="str">
        <f>IF(AND(OR(O46="A",O46="B",O46="d"),Q46="input"),'Window &amp; Door DATA INPUT'!AA52,IF(AND(O46="C",Q46="input"),'Window &amp; Door DATA INPUT'!W52,Calculations!Q46))</f>
        <v/>
      </c>
      <c r="S46" s="75" t="str">
        <f>IF('Window &amp; Door DATA INPUT'!X52="Yes",'Window &amp; Door DATA INPUT'!Y52/1000,IF(B46=1,"N/A",""))</f>
        <v/>
      </c>
      <c r="T46" s="26" t="str">
        <f>IF(Q46="calc",IF(O46="c",'Window &amp; Door DATA INPUT'!U52/1000,(Parameters!$S$4-'Window &amp; Door DATA INPUT'!Z52+Parameters!$Q$4)/1000),"")</f>
        <v/>
      </c>
      <c r="U46" s="26" t="str">
        <f t="shared" si="38"/>
        <v/>
      </c>
      <c r="V46" s="26" t="str">
        <f t="shared" si="39"/>
        <v/>
      </c>
      <c r="W46" s="80" t="str">
        <f t="shared" si="40"/>
        <v/>
      </c>
      <c r="X46" s="26" t="str">
        <f>IF(OR($H46="no",$B46=0),"",IF($I46=Parameters!$K$15,$L46/($M46/2),$L46/$M46))</f>
        <v/>
      </c>
      <c r="Y46" s="26" t="str">
        <f>IF(OR($H46="no",$B46=0),"",IF($X46&lt;0.5,Parameters!$X$4,IF($X46&lt;1,Parameters!$Y$4,IF($X46&lt;2,Parameters!$Z$4,Parameters!$AA$4))))</f>
        <v/>
      </c>
      <c r="Z46" s="26" t="str">
        <f>IF(OR($H46="no",$B46=0),"",IF($X46&lt;0.5,Parameters!$X$5,IF($X46&lt;1,Parameters!$Y$5,IF($X46&lt;2,Parameters!$Z$5,Parameters!$AA$5))))</f>
        <v/>
      </c>
      <c r="AA46" s="26" t="str">
        <f>IF(OR($H46="no",$B46=0),"",IF($I46=Parameters!$K$15,(2*($M46/2)*SIN(RADIANS(Calculations!$W46/2))),(2*$M46*SIN(RADIANS($W46/2)))))</f>
        <v/>
      </c>
      <c r="AB46" s="26" t="str">
        <f t="shared" si="10"/>
        <v/>
      </c>
      <c r="AC46" s="26" t="str">
        <f>IF(OR($H46="no",$B46=0),"",IF($I46=Parameters!$K$15,$AB46*$N46/2,$AB46*$N46))</f>
        <v/>
      </c>
      <c r="AD46" s="112" t="str">
        <f>IF(OR($H46="no",$B46=0),"",IF($I46=Parameters!$K$15,$AC46*2/Parameters!$AB$4,$AC46/Parameters!$AB$4))</f>
        <v/>
      </c>
      <c r="AE46" s="26" t="str">
        <f>IF(AND(O46="B",Q46="calc"),V46,IF(AND(O46="C",Q46="calc"),'Window &amp; Door DATA INPUT'!T52/1000,""))</f>
        <v/>
      </c>
      <c r="AF46" s="100" t="str">
        <f>IF(AND(O46="B",Q46="input"),'Window &amp; Door DATA INPUT'!AA52,IF(AND(O46="C",Q46="input",P46="F"),'Window &amp; Door DATA INPUT'!V52,IF(AND(O46="C",P46="E"),0,IF(AND(O46="D"),0,IF(AND(B46=1,C46=0),"",(Calculations!Q46))))))</f>
        <v/>
      </c>
      <c r="AG46" s="80" t="str">
        <f t="shared" si="41"/>
        <v/>
      </c>
      <c r="AH46" s="26" t="str">
        <f>IF(OR($H46="no",$C46=0),"",IF($I46=Parameters!$K$15,$L46/($M46/2),$L46/$M46))</f>
        <v/>
      </c>
      <c r="AI46" s="26" t="str">
        <f>IF(OR($H46="no",$C46=0),"",IF($AH46&lt;0.5,Parameters!$X$4,IF($AH46&lt;1,Parameters!$Y$4,IF($AH46&lt;2,Parameters!$Z$4,Parameters!$AA$4))))</f>
        <v/>
      </c>
      <c r="AJ46" s="26" t="str">
        <f>IF(OR($H46="no",$C46=0),"",IF($AH46&lt;0.5,Parameters!$X$5,IF($AH46&lt;1,Parameters!$Y$5,IF($AH46&lt;2,Parameters!$Z$5,Parameters!$AA$5))))</f>
        <v/>
      </c>
      <c r="AK46" s="26" t="str">
        <f>IF(OR($H46="no",$C46=0),"",IF($I46=Parameters!$K$15,(2*($M46/2)*SIN(RADIANS(Calculations!$AG46/2))),(2*$M46*SIN(RADIANS($AG46/2)))))</f>
        <v/>
      </c>
      <c r="AL46" s="26" t="str">
        <f t="shared" si="11"/>
        <v/>
      </c>
      <c r="AM46" s="26" t="str">
        <f>IF(OR($H46="no",$C46=0),"",IF($I46=Parameters!$K$15,$AL46*$N46/2,$AL46*$N46))</f>
        <v/>
      </c>
      <c r="AN46" s="112" t="str">
        <f>IF(OR($H46="no",$C46=0),"",IF($I46=Parameters!$K$15,$AM46*2/Parameters!$AB$4,$AM46/Parameters!$AB$4))</f>
        <v/>
      </c>
      <c r="AU46" s="5"/>
      <c r="BF46" s="5"/>
      <c r="BG46" s="5"/>
      <c r="BH46" s="5"/>
      <c r="BI46" s="292">
        <f>'Window &amp; Door DATA INPUT'!H52</f>
        <v>0</v>
      </c>
      <c r="BJ46" s="293" t="str">
        <f t="shared" si="42"/>
        <v/>
      </c>
      <c r="BK46" s="5"/>
      <c r="BL46" s="5"/>
      <c r="BM46" s="5"/>
    </row>
    <row r="47" spans="2:65" x14ac:dyDescent="0.3">
      <c r="B47" s="53">
        <f>IF('Window &amp; Door DATA INPUT'!B53&gt;1,1,0)</f>
        <v>0</v>
      </c>
      <c r="C47" s="53">
        <f>IF(AND(B47=1,OR(D47=Parameters!$D$17, D47=Parameters!$D$18,D47=Parameters!$D$19,D47=Parameters!$D$20,D47=Parameters!$D$21,D47=Parameters!$D$22, D47=Parameters!$D$23, D47=Parameters!$D$24)),1,0)</f>
        <v>0</v>
      </c>
      <c r="D47" s="55" t="str">
        <f>IF('Window &amp; Door DATA INPUT'!B53="","",'Window &amp; Door DATA INPUT'!B53)</f>
        <v/>
      </c>
      <c r="E47" s="25" t="str">
        <f>IF('Window &amp; Door DATA INPUT'!D53="","",'Window &amp; Door DATA INPUT'!D53)</f>
        <v/>
      </c>
      <c r="F47" s="25" t="str">
        <f>IF(B47=1,'Window &amp; Door DATA INPUT'!H53&amp;RESULTS!$H$5,"")</f>
        <v/>
      </c>
      <c r="G47" s="25" t="str">
        <f>IF(B47=1,VLOOKUP(F47,Parameters!$H$4:$I$20,2,FALSE),"")</f>
        <v/>
      </c>
      <c r="H47" s="25" t="str">
        <f>IF(OR('Window &amp; Door DATA INPUT'!J53=Parameters!$K$4,'Window &amp; Door DATA INPUT'!J53=Parameters!$K$11),"No",IF('Window &amp; Door DATA INPUT'!K53="","",'Window &amp; Door DATA INPUT'!K53))</f>
        <v/>
      </c>
      <c r="I47" s="25" t="str">
        <f>IF('Window &amp; Door DATA INPUT'!J53="","",'Window &amp; Door DATA INPUT'!J53)</f>
        <v/>
      </c>
      <c r="J47" s="71" t="str">
        <f>IF('Window &amp; Door DATA INPUT'!L53=Parameters!$O$5,'Window &amp; Door DATA INPUT'!O53,IF(B47=1,('Window &amp; Door DATA INPUT'!N53*'Window &amp; Door DATA INPUT'!M53)/1000000,""))</f>
        <v/>
      </c>
      <c r="K47" s="72" t="str">
        <f>IF('Window &amp; Door DATA INPUT'!J53="","",VLOOKUP('Window &amp; Door DATA INPUT'!J53,Parameters!$K$4:$L$16,2,FALSE))</f>
        <v/>
      </c>
      <c r="L47" s="26" t="str">
        <f>IF($H47="yes",IF($K47="Y",'Window &amp; Door DATA INPUT'!Q53/1000,IF($K47="N",'Window &amp; Door DATA INPUT'!P53/1000)),"")</f>
        <v/>
      </c>
      <c r="M47" s="26" t="str">
        <f>IF($H47="yes",IF($K47="Y",'Window &amp; Door DATA INPUT'!P53/1000,IF($K47="N",'Window &amp; Door DATA INPUT'!Q53/1000)),"")</f>
        <v/>
      </c>
      <c r="N47" s="71" t="str">
        <f t="shared" si="37"/>
        <v/>
      </c>
      <c r="O47" s="72" t="str">
        <f>IF(AND(B47=1,C47=0,H47="yes"),"A",IF(AND(C47=1,H47="yes",'Window &amp; Door DATA INPUT'!R53="no"),"B",IF(AND(C47=1,H47="yes",'Window &amp; Door DATA INPUT'!R53="yes",'Window &amp; Door DATA INPUT'!S53="yes"),"C",IF(AND(C47=1,H47="yes",'Window &amp; Door DATA INPUT'!R53="yes",'Window &amp; Door DATA INPUT'!S53="no"),"D",""))))</f>
        <v/>
      </c>
      <c r="P47" s="100" t="str">
        <f>IF(AND(C47=1,H47="yes",OR(I47=Parameters!$K$12,I47=Parameters!$K$13,I47=Parameters!$K$14)),"E",IF(AND(C47=1,H47="yes",NOT(OR(I47=Parameters!$K$12,I47=Parameters!$K$13,I47=Parameters!$K$14))),"F",""))</f>
        <v/>
      </c>
      <c r="Q47" s="100" t="str">
        <f>IF(AND(B47=1,H47="yes"),VLOOKUP(I47,Parameters!$K$4:$M$16,3,FALSE),"")</f>
        <v/>
      </c>
      <c r="R47" s="100" t="str">
        <f>IF(AND(OR(O47="A",O47="B",O47="d"),Q47="input"),'Window &amp; Door DATA INPUT'!AA53,IF(AND(O47="C",Q47="input"),'Window &amp; Door DATA INPUT'!W53,Calculations!Q47))</f>
        <v/>
      </c>
      <c r="S47" s="75" t="str">
        <f>IF('Window &amp; Door DATA INPUT'!X53="Yes",'Window &amp; Door DATA INPUT'!Y53/1000,IF(B47=1,"N/A",""))</f>
        <v/>
      </c>
      <c r="T47" s="26" t="str">
        <f>IF(Q47="calc",IF(O47="c",'Window &amp; Door DATA INPUT'!U53/1000,(Parameters!$S$4-'Window &amp; Door DATA INPUT'!Z53+Parameters!$Q$4)/1000),"")</f>
        <v/>
      </c>
      <c r="U47" s="26" t="str">
        <f t="shared" si="38"/>
        <v/>
      </c>
      <c r="V47" s="26" t="str">
        <f t="shared" si="39"/>
        <v/>
      </c>
      <c r="W47" s="80" t="str">
        <f t="shared" si="40"/>
        <v/>
      </c>
      <c r="X47" s="26" t="str">
        <f>IF(OR($H47="no",$B47=0),"",IF($I47=Parameters!$K$15,$L47/($M47/2),$L47/$M47))</f>
        <v/>
      </c>
      <c r="Y47" s="26" t="str">
        <f>IF(OR($H47="no",$B47=0),"",IF($X47&lt;0.5,Parameters!$X$4,IF($X47&lt;1,Parameters!$Y$4,IF($X47&lt;2,Parameters!$Z$4,Parameters!$AA$4))))</f>
        <v/>
      </c>
      <c r="Z47" s="26" t="str">
        <f>IF(OR($H47="no",$B47=0),"",IF($X47&lt;0.5,Parameters!$X$5,IF($X47&lt;1,Parameters!$Y$5,IF($X47&lt;2,Parameters!$Z$5,Parameters!$AA$5))))</f>
        <v/>
      </c>
      <c r="AA47" s="26" t="str">
        <f>IF(OR($H47="no",$B47=0),"",IF($I47=Parameters!$K$15,(2*($M47/2)*SIN(RADIANS(Calculations!$W47/2))),(2*$M47*SIN(RADIANS($W47/2)))))</f>
        <v/>
      </c>
      <c r="AB47" s="26" t="str">
        <f t="shared" si="10"/>
        <v/>
      </c>
      <c r="AC47" s="26" t="str">
        <f>IF(OR($H47="no",$B47=0),"",IF($I47=Parameters!$K$15,$AB47*$N47/2,$AB47*$N47))</f>
        <v/>
      </c>
      <c r="AD47" s="112" t="str">
        <f>IF(OR($H47="no",$B47=0),"",IF($I47=Parameters!$K$15,$AC47*2/Parameters!$AB$4,$AC47/Parameters!$AB$4))</f>
        <v/>
      </c>
      <c r="AE47" s="26" t="str">
        <f>IF(AND(O47="B",Q47="calc"),V47,IF(AND(O47="C",Q47="calc"),'Window &amp; Door DATA INPUT'!T53/1000,""))</f>
        <v/>
      </c>
      <c r="AF47" s="100" t="str">
        <f>IF(AND(O47="B",Q47="input"),'Window &amp; Door DATA INPUT'!AA53,IF(AND(O47="C",Q47="input",P47="F"),'Window &amp; Door DATA INPUT'!V53,IF(AND(O47="C",P47="E"),0,IF(AND(O47="D"),0,IF(AND(B47=1,C47=0),"",(Calculations!Q47))))))</f>
        <v/>
      </c>
      <c r="AG47" s="80" t="str">
        <f t="shared" si="41"/>
        <v/>
      </c>
      <c r="AH47" s="26" t="str">
        <f>IF(OR($H47="no",$C47=0),"",IF($I47=Parameters!$K$15,$L47/($M47/2),$L47/$M47))</f>
        <v/>
      </c>
      <c r="AI47" s="26" t="str">
        <f>IF(OR($H47="no",$C47=0),"",IF($AH47&lt;0.5,Parameters!$X$4,IF($AH47&lt;1,Parameters!$Y$4,IF($AH47&lt;2,Parameters!$Z$4,Parameters!$AA$4))))</f>
        <v/>
      </c>
      <c r="AJ47" s="26" t="str">
        <f>IF(OR($H47="no",$C47=0),"",IF($AH47&lt;0.5,Parameters!$X$5,IF($AH47&lt;1,Parameters!$Y$5,IF($AH47&lt;2,Parameters!$Z$5,Parameters!$AA$5))))</f>
        <v/>
      </c>
      <c r="AK47" s="26" t="str">
        <f>IF(OR($H47="no",$C47=0),"",IF($I47=Parameters!$K$15,(2*($M47/2)*SIN(RADIANS(Calculations!$AG47/2))),(2*$M47*SIN(RADIANS($AG47/2)))))</f>
        <v/>
      </c>
      <c r="AL47" s="26" t="str">
        <f t="shared" si="11"/>
        <v/>
      </c>
      <c r="AM47" s="26" t="str">
        <f>IF(OR($H47="no",$C47=0),"",IF($I47=Parameters!$K$15,$AL47*$N47/2,$AL47*$N47))</f>
        <v/>
      </c>
      <c r="AN47" s="112" t="str">
        <f>IF(OR($H47="no",$C47=0),"",IF($I47=Parameters!$K$15,$AM47*2/Parameters!$AB$4,$AM47/Parameters!$AB$4))</f>
        <v/>
      </c>
      <c r="AU47" s="5"/>
      <c r="BF47" s="5"/>
      <c r="BG47" s="5"/>
      <c r="BH47" s="5"/>
      <c r="BI47" s="292">
        <f>'Window &amp; Door DATA INPUT'!H53</f>
        <v>0</v>
      </c>
      <c r="BJ47" s="293" t="str">
        <f t="shared" si="42"/>
        <v/>
      </c>
      <c r="BK47" s="5"/>
      <c r="BL47" s="5"/>
      <c r="BM47" s="5"/>
    </row>
    <row r="48" spans="2:65" x14ac:dyDescent="0.3">
      <c r="B48" s="53">
        <f>IF('Window &amp; Door DATA INPUT'!B54&gt;1,1,0)</f>
        <v>0</v>
      </c>
      <c r="C48" s="53">
        <f>IF(AND(B48=1,OR(D48=Parameters!$D$17, D48=Parameters!$D$18,D48=Parameters!$D$19,D48=Parameters!$D$20,D48=Parameters!$D$21,D48=Parameters!$D$22, D48=Parameters!$D$23, D48=Parameters!$D$24)),1,0)</f>
        <v>0</v>
      </c>
      <c r="D48" s="55" t="str">
        <f>IF('Window &amp; Door DATA INPUT'!B54="","",'Window &amp; Door DATA INPUT'!B54)</f>
        <v/>
      </c>
      <c r="E48" s="25" t="str">
        <f>IF('Window &amp; Door DATA INPUT'!D54="","",'Window &amp; Door DATA INPUT'!D54)</f>
        <v/>
      </c>
      <c r="F48" s="25" t="str">
        <f>IF(B48=1,'Window &amp; Door DATA INPUT'!H54&amp;RESULTS!$H$5,"")</f>
        <v/>
      </c>
      <c r="G48" s="25" t="str">
        <f>IF(B48=1,VLOOKUP(F48,Parameters!$H$4:$I$20,2,FALSE),"")</f>
        <v/>
      </c>
      <c r="H48" s="25" t="str">
        <f>IF(OR('Window &amp; Door DATA INPUT'!J54=Parameters!$K$4,'Window &amp; Door DATA INPUT'!J54=Parameters!$K$11),"No",IF('Window &amp; Door DATA INPUT'!K54="","",'Window &amp; Door DATA INPUT'!K54))</f>
        <v/>
      </c>
      <c r="I48" s="25" t="str">
        <f>IF('Window &amp; Door DATA INPUT'!J54="","",'Window &amp; Door DATA INPUT'!J54)</f>
        <v/>
      </c>
      <c r="J48" s="71" t="str">
        <f>IF('Window &amp; Door DATA INPUT'!L54=Parameters!$O$5,'Window &amp; Door DATA INPUT'!O54,IF(B48=1,('Window &amp; Door DATA INPUT'!N54*'Window &amp; Door DATA INPUT'!M54)/1000000,""))</f>
        <v/>
      </c>
      <c r="K48" s="72" t="str">
        <f>IF('Window &amp; Door DATA INPUT'!J54="","",VLOOKUP('Window &amp; Door DATA INPUT'!J54,Parameters!$K$4:$L$16,2,FALSE))</f>
        <v/>
      </c>
      <c r="L48" s="26" t="str">
        <f>IF($H48="yes",IF($K48="Y",'Window &amp; Door DATA INPUT'!Q54/1000,IF($K48="N",'Window &amp; Door DATA INPUT'!P54/1000)),"")</f>
        <v/>
      </c>
      <c r="M48" s="26" t="str">
        <f>IF($H48="yes",IF($K48="Y",'Window &amp; Door DATA INPUT'!P54/1000,IF($K48="N",'Window &amp; Door DATA INPUT'!Q54/1000)),"")</f>
        <v/>
      </c>
      <c r="N48" s="71" t="str">
        <f t="shared" si="37"/>
        <v/>
      </c>
      <c r="O48" s="72" t="str">
        <f>IF(AND(B48=1,C48=0,H48="yes"),"A",IF(AND(C48=1,H48="yes",'Window &amp; Door DATA INPUT'!R54="no"),"B",IF(AND(C48=1,H48="yes",'Window &amp; Door DATA INPUT'!R54="yes",'Window &amp; Door DATA INPUT'!S54="yes"),"C",IF(AND(C48=1,H48="yes",'Window &amp; Door DATA INPUT'!R54="yes",'Window &amp; Door DATA INPUT'!S54="no"),"D",""))))</f>
        <v/>
      </c>
      <c r="P48" s="100" t="str">
        <f>IF(AND(C48=1,H48="yes",OR(I48=Parameters!$K$12,I48=Parameters!$K$13,I48=Parameters!$K$14)),"E",IF(AND(C48=1,H48="yes",NOT(OR(I48=Parameters!$K$12,I48=Parameters!$K$13,I48=Parameters!$K$14))),"F",""))</f>
        <v/>
      </c>
      <c r="Q48" s="100" t="str">
        <f>IF(AND(B48=1,H48="yes"),VLOOKUP(I48,Parameters!$K$4:$M$16,3,FALSE),"")</f>
        <v/>
      </c>
      <c r="R48" s="100" t="str">
        <f>IF(AND(OR(O48="A",O48="B",O48="d"),Q48="input"),'Window &amp; Door DATA INPUT'!AA54,IF(AND(O48="C",Q48="input"),'Window &amp; Door DATA INPUT'!W54,Calculations!Q48))</f>
        <v/>
      </c>
      <c r="S48" s="75" t="str">
        <f>IF('Window &amp; Door DATA INPUT'!X54="Yes",'Window &amp; Door DATA INPUT'!Y54/1000,IF(B48=1,"N/A",""))</f>
        <v/>
      </c>
      <c r="T48" s="26" t="str">
        <f>IF(Q48="calc",IF(O48="c",'Window &amp; Door DATA INPUT'!U54/1000,(Parameters!$S$4-'Window &amp; Door DATA INPUT'!Z54+Parameters!$Q$4)/1000),"")</f>
        <v/>
      </c>
      <c r="U48" s="26" t="str">
        <f t="shared" si="38"/>
        <v/>
      </c>
      <c r="V48" s="26" t="str">
        <f t="shared" si="39"/>
        <v/>
      </c>
      <c r="W48" s="80" t="str">
        <f t="shared" si="40"/>
        <v/>
      </c>
      <c r="X48" s="26" t="str">
        <f>IF(OR($H48="no",$B48=0),"",IF($I48=Parameters!$K$15,$L48/($M48/2),$L48/$M48))</f>
        <v/>
      </c>
      <c r="Y48" s="26" t="str">
        <f>IF(OR($H48="no",$B48=0),"",IF($X48&lt;0.5,Parameters!$X$4,IF($X48&lt;1,Parameters!$Y$4,IF($X48&lt;2,Parameters!$Z$4,Parameters!$AA$4))))</f>
        <v/>
      </c>
      <c r="Z48" s="26" t="str">
        <f>IF(OR($H48="no",$B48=0),"",IF($X48&lt;0.5,Parameters!$X$5,IF($X48&lt;1,Parameters!$Y$5,IF($X48&lt;2,Parameters!$Z$5,Parameters!$AA$5))))</f>
        <v/>
      </c>
      <c r="AA48" s="26" t="str">
        <f>IF(OR($H48="no",$B48=0),"",IF($I48=Parameters!$K$15,(2*($M48/2)*SIN(RADIANS(Calculations!$W48/2))),(2*$M48*SIN(RADIANS($W48/2)))))</f>
        <v/>
      </c>
      <c r="AB48" s="26" t="str">
        <f t="shared" si="10"/>
        <v/>
      </c>
      <c r="AC48" s="26" t="str">
        <f>IF(OR($H48="no",$B48=0),"",IF($I48=Parameters!$K$15,$AB48*$N48/2,$AB48*$N48))</f>
        <v/>
      </c>
      <c r="AD48" s="112" t="str">
        <f>IF(OR($H48="no",$B48=0),"",IF($I48=Parameters!$K$15,$AC48*2/Parameters!$AB$4,$AC48/Parameters!$AB$4))</f>
        <v/>
      </c>
      <c r="AE48" s="26" t="str">
        <f>IF(AND(O48="B",Q48="calc"),V48,IF(AND(O48="C",Q48="calc"),'Window &amp; Door DATA INPUT'!T54/1000,""))</f>
        <v/>
      </c>
      <c r="AF48" s="100" t="str">
        <f>IF(AND(O48="B",Q48="input"),'Window &amp; Door DATA INPUT'!AA54,IF(AND(O48="C",Q48="input",P48="F"),'Window &amp; Door DATA INPUT'!V54,IF(AND(O48="C",P48="E"),0,IF(AND(O48="D"),0,IF(AND(B48=1,C48=0),"",(Calculations!Q48))))))</f>
        <v/>
      </c>
      <c r="AG48" s="80" t="str">
        <f t="shared" si="41"/>
        <v/>
      </c>
      <c r="AH48" s="26" t="str">
        <f>IF(OR($H48="no",$C48=0),"",IF($I48=Parameters!$K$15,$L48/($M48/2),$L48/$M48))</f>
        <v/>
      </c>
      <c r="AI48" s="26" t="str">
        <f>IF(OR($H48="no",$C48=0),"",IF($AH48&lt;0.5,Parameters!$X$4,IF($AH48&lt;1,Parameters!$Y$4,IF($AH48&lt;2,Parameters!$Z$4,Parameters!$AA$4))))</f>
        <v/>
      </c>
      <c r="AJ48" s="26" t="str">
        <f>IF(OR($H48="no",$C48=0),"",IF($AH48&lt;0.5,Parameters!$X$5,IF($AH48&lt;1,Parameters!$Y$5,IF($AH48&lt;2,Parameters!$Z$5,Parameters!$AA$5))))</f>
        <v/>
      </c>
      <c r="AK48" s="26" t="str">
        <f>IF(OR($H48="no",$C48=0),"",IF($I48=Parameters!$K$15,(2*($M48/2)*SIN(RADIANS(Calculations!$AG48/2))),(2*$M48*SIN(RADIANS($AG48/2)))))</f>
        <v/>
      </c>
      <c r="AL48" s="26" t="str">
        <f t="shared" si="11"/>
        <v/>
      </c>
      <c r="AM48" s="26" t="str">
        <f>IF(OR($H48="no",$C48=0),"",IF($I48=Parameters!$K$15,$AL48*$N48/2,$AL48*$N48))</f>
        <v/>
      </c>
      <c r="AN48" s="112" t="str">
        <f>IF(OR($H48="no",$C48=0),"",IF($I48=Parameters!$K$15,$AM48*2/Parameters!$AB$4,$AM48/Parameters!$AB$4))</f>
        <v/>
      </c>
      <c r="AU48" s="5"/>
      <c r="BF48" s="5"/>
      <c r="BG48" s="5"/>
      <c r="BH48" s="5"/>
      <c r="BI48" s="292">
        <f>'Window &amp; Door DATA INPUT'!H54</f>
        <v>0</v>
      </c>
      <c r="BJ48" s="293" t="str">
        <f t="shared" si="42"/>
        <v/>
      </c>
      <c r="BK48" s="5"/>
      <c r="BL48" s="5"/>
      <c r="BM48" s="5"/>
    </row>
    <row r="49" spans="2:65" x14ac:dyDescent="0.3">
      <c r="B49" s="53">
        <f>IF('Window &amp; Door DATA INPUT'!B55&gt;1,1,0)</f>
        <v>0</v>
      </c>
      <c r="C49" s="53">
        <f>IF(AND(B49=1,OR(D49=Parameters!$D$17, D49=Parameters!$D$18,D49=Parameters!$D$19,D49=Parameters!$D$20,D49=Parameters!$D$21,D49=Parameters!$D$22, D49=Parameters!$D$23, D49=Parameters!$D$24)),1,0)</f>
        <v>0</v>
      </c>
      <c r="D49" s="55" t="str">
        <f>IF('Window &amp; Door DATA INPUT'!B55="","",'Window &amp; Door DATA INPUT'!B55)</f>
        <v/>
      </c>
      <c r="E49" s="25" t="str">
        <f>IF('Window &amp; Door DATA INPUT'!D55="","",'Window &amp; Door DATA INPUT'!D55)</f>
        <v/>
      </c>
      <c r="F49" s="25" t="str">
        <f>IF(B49=1,'Window &amp; Door DATA INPUT'!H55&amp;RESULTS!$H$5,"")</f>
        <v/>
      </c>
      <c r="G49" s="25" t="str">
        <f>IF(B49=1,VLOOKUP(F49,Parameters!$H$4:$I$20,2,FALSE),"")</f>
        <v/>
      </c>
      <c r="H49" s="25" t="str">
        <f>IF(OR('Window &amp; Door DATA INPUT'!J55=Parameters!$K$4,'Window &amp; Door DATA INPUT'!J55=Parameters!$K$11),"No",IF('Window &amp; Door DATA INPUT'!K55="","",'Window &amp; Door DATA INPUT'!K55))</f>
        <v/>
      </c>
      <c r="I49" s="25" t="str">
        <f>IF('Window &amp; Door DATA INPUT'!J55="","",'Window &amp; Door DATA INPUT'!J55)</f>
        <v/>
      </c>
      <c r="J49" s="71" t="str">
        <f>IF('Window &amp; Door DATA INPUT'!L55=Parameters!$O$5,'Window &amp; Door DATA INPUT'!O55,IF(B49=1,('Window &amp; Door DATA INPUT'!N55*'Window &amp; Door DATA INPUT'!M55)/1000000,""))</f>
        <v/>
      </c>
      <c r="K49" s="72" t="str">
        <f>IF('Window &amp; Door DATA INPUT'!J55="","",VLOOKUP('Window &amp; Door DATA INPUT'!J55,Parameters!$K$4:$L$16,2,FALSE))</f>
        <v/>
      </c>
      <c r="L49" s="26" t="str">
        <f>IF($H49="yes",IF($K49="Y",'Window &amp; Door DATA INPUT'!Q55/1000,IF($K49="N",'Window &amp; Door DATA INPUT'!P55/1000)),"")</f>
        <v/>
      </c>
      <c r="M49" s="26" t="str">
        <f>IF($H49="yes",IF($K49="Y",'Window &amp; Door DATA INPUT'!P55/1000,IF($K49="N",'Window &amp; Door DATA INPUT'!Q55/1000)),"")</f>
        <v/>
      </c>
      <c r="N49" s="71" t="str">
        <f t="shared" si="37"/>
        <v/>
      </c>
      <c r="O49" s="72" t="str">
        <f>IF(AND(B49=1,C49=0,H49="yes"),"A",IF(AND(C49=1,H49="yes",'Window &amp; Door DATA INPUT'!R55="no"),"B",IF(AND(C49=1,H49="yes",'Window &amp; Door DATA INPUT'!R55="yes",'Window &amp; Door DATA INPUT'!S55="yes"),"C",IF(AND(C49=1,H49="yes",'Window &amp; Door DATA INPUT'!R55="yes",'Window &amp; Door DATA INPUT'!S55="no"),"D",""))))</f>
        <v/>
      </c>
      <c r="P49" s="100" t="str">
        <f>IF(AND(C49=1,H49="yes",OR(I49=Parameters!$K$12,I49=Parameters!$K$13,I49=Parameters!$K$14)),"E",IF(AND(C49=1,H49="yes",NOT(OR(I49=Parameters!$K$12,I49=Parameters!$K$13,I49=Parameters!$K$14))),"F",""))</f>
        <v/>
      </c>
      <c r="Q49" s="100" t="str">
        <f>IF(AND(B49=1,H49="yes"),VLOOKUP(I49,Parameters!$K$4:$M$16,3,FALSE),"")</f>
        <v/>
      </c>
      <c r="R49" s="100" t="str">
        <f>IF(AND(OR(O49="A",O49="B",O49="d"),Q49="input"),'Window &amp; Door DATA INPUT'!AA55,IF(AND(O49="C",Q49="input"),'Window &amp; Door DATA INPUT'!W55,Calculations!Q49))</f>
        <v/>
      </c>
      <c r="S49" s="75" t="str">
        <f>IF('Window &amp; Door DATA INPUT'!X55="Yes",'Window &amp; Door DATA INPUT'!Y55/1000,IF(B49=1,"N/A",""))</f>
        <v/>
      </c>
      <c r="T49" s="26" t="str">
        <f>IF(Q49="calc",IF(O49="c",'Window &amp; Door DATA INPUT'!U55/1000,(Parameters!$S$4-'Window &amp; Door DATA INPUT'!Z55+Parameters!$Q$4)/1000),"")</f>
        <v/>
      </c>
      <c r="U49" s="26" t="str">
        <f t="shared" si="38"/>
        <v/>
      </c>
      <c r="V49" s="26" t="str">
        <f t="shared" si="39"/>
        <v/>
      </c>
      <c r="W49" s="80" t="str">
        <f t="shared" si="40"/>
        <v/>
      </c>
      <c r="X49" s="26" t="str">
        <f>IF(OR($H49="no",$B49=0),"",IF($I49=Parameters!$K$15,$L49/($M49/2),$L49/$M49))</f>
        <v/>
      </c>
      <c r="Y49" s="26" t="str">
        <f>IF(OR($H49="no",$B49=0),"",IF($X49&lt;0.5,Parameters!$X$4,IF($X49&lt;1,Parameters!$Y$4,IF($X49&lt;2,Parameters!$Z$4,Parameters!$AA$4))))</f>
        <v/>
      </c>
      <c r="Z49" s="26" t="str">
        <f>IF(OR($H49="no",$B49=0),"",IF($X49&lt;0.5,Parameters!$X$5,IF($X49&lt;1,Parameters!$Y$5,IF($X49&lt;2,Parameters!$Z$5,Parameters!$AA$5))))</f>
        <v/>
      </c>
      <c r="AA49" s="26" t="str">
        <f>IF(OR($H49="no",$B49=0),"",IF($I49=Parameters!$K$15,(2*($M49/2)*SIN(RADIANS(Calculations!$W49/2))),(2*$M49*SIN(RADIANS($W49/2)))))</f>
        <v/>
      </c>
      <c r="AB49" s="26" t="str">
        <f t="shared" si="10"/>
        <v/>
      </c>
      <c r="AC49" s="26" t="str">
        <f>IF(OR($H49="no",$B49=0),"",IF($I49=Parameters!$K$15,$AB49*$N49/2,$AB49*$N49))</f>
        <v/>
      </c>
      <c r="AD49" s="112" t="str">
        <f>IF(OR($H49="no",$B49=0),"",IF($I49=Parameters!$K$15,$AC49*2/Parameters!$AB$4,$AC49/Parameters!$AB$4))</f>
        <v/>
      </c>
      <c r="AE49" s="26" t="str">
        <f>IF(AND(O49="B",Q49="calc"),V49,IF(AND(O49="C",Q49="calc"),'Window &amp; Door DATA INPUT'!T55/1000,""))</f>
        <v/>
      </c>
      <c r="AF49" s="100" t="str">
        <f>IF(AND(O49="B",Q49="input"),'Window &amp; Door DATA INPUT'!AA55,IF(AND(O49="C",Q49="input",P49="F"),'Window &amp; Door DATA INPUT'!V55,IF(AND(O49="C",P49="E"),0,IF(AND(O49="D"),0,IF(AND(B49=1,C49=0),"",(Calculations!Q49))))))</f>
        <v/>
      </c>
      <c r="AG49" s="80" t="str">
        <f t="shared" si="41"/>
        <v/>
      </c>
      <c r="AH49" s="26" t="str">
        <f>IF(OR($H49="no",$C49=0),"",IF($I49=Parameters!$K$15,$L49/($M49/2),$L49/$M49))</f>
        <v/>
      </c>
      <c r="AI49" s="26" t="str">
        <f>IF(OR($H49="no",$C49=0),"",IF($AH49&lt;0.5,Parameters!$X$4,IF($AH49&lt;1,Parameters!$Y$4,IF($AH49&lt;2,Parameters!$Z$4,Parameters!$AA$4))))</f>
        <v/>
      </c>
      <c r="AJ49" s="26" t="str">
        <f>IF(OR($H49="no",$C49=0),"",IF($AH49&lt;0.5,Parameters!$X$5,IF($AH49&lt;1,Parameters!$Y$5,IF($AH49&lt;2,Parameters!$Z$5,Parameters!$AA$5))))</f>
        <v/>
      </c>
      <c r="AK49" s="26" t="str">
        <f>IF(OR($H49="no",$C49=0),"",IF($I49=Parameters!$K$15,(2*($M49/2)*SIN(RADIANS(Calculations!$AG49/2))),(2*$M49*SIN(RADIANS($AG49/2)))))</f>
        <v/>
      </c>
      <c r="AL49" s="26" t="str">
        <f t="shared" si="11"/>
        <v/>
      </c>
      <c r="AM49" s="26" t="str">
        <f>IF(OR($H49="no",$C49=0),"",IF($I49=Parameters!$K$15,$AL49*$N49/2,$AL49*$N49))</f>
        <v/>
      </c>
      <c r="AN49" s="112" t="str">
        <f>IF(OR($H49="no",$C49=0),"",IF($I49=Parameters!$K$15,$AM49*2/Parameters!$AB$4,$AM49/Parameters!$AB$4))</f>
        <v/>
      </c>
      <c r="AU49" s="5"/>
      <c r="BF49" s="5"/>
      <c r="BG49" s="5"/>
      <c r="BH49" s="5"/>
      <c r="BI49" s="292">
        <f>'Window &amp; Door DATA INPUT'!H55</f>
        <v>0</v>
      </c>
      <c r="BJ49" s="293" t="str">
        <f t="shared" si="42"/>
        <v/>
      </c>
      <c r="BK49" s="5"/>
      <c r="BL49" s="5"/>
      <c r="BM49" s="5"/>
    </row>
    <row r="50" spans="2:65" x14ac:dyDescent="0.3">
      <c r="B50" s="53">
        <f>IF('Window &amp; Door DATA INPUT'!B56&gt;1,1,0)</f>
        <v>0</v>
      </c>
      <c r="C50" s="53">
        <f>IF(AND(B50=1,OR(D50=Parameters!$D$17, D50=Parameters!$D$18,D50=Parameters!$D$19,D50=Parameters!$D$20,D50=Parameters!$D$21,D50=Parameters!$D$22, D50=Parameters!$D$23, D50=Parameters!$D$24)),1,0)</f>
        <v>0</v>
      </c>
      <c r="D50" s="55" t="str">
        <f>IF('Window &amp; Door DATA INPUT'!B56="","",'Window &amp; Door DATA INPUT'!B56)</f>
        <v/>
      </c>
      <c r="E50" s="25" t="str">
        <f>IF('Window &amp; Door DATA INPUT'!D56="","",'Window &amp; Door DATA INPUT'!D56)</f>
        <v/>
      </c>
      <c r="F50" s="25" t="str">
        <f>IF(B50=1,'Window &amp; Door DATA INPUT'!H56&amp;RESULTS!$H$5,"")</f>
        <v/>
      </c>
      <c r="G50" s="25" t="str">
        <f>IF(B50=1,VLOOKUP(F50,Parameters!$H$4:$I$20,2,FALSE),"")</f>
        <v/>
      </c>
      <c r="H50" s="25" t="str">
        <f>IF(OR('Window &amp; Door DATA INPUT'!J56=Parameters!$K$4,'Window &amp; Door DATA INPUT'!J56=Parameters!$K$11),"No",IF('Window &amp; Door DATA INPUT'!K56="","",'Window &amp; Door DATA INPUT'!K56))</f>
        <v/>
      </c>
      <c r="I50" s="25" t="str">
        <f>IF('Window &amp; Door DATA INPUT'!J56="","",'Window &amp; Door DATA INPUT'!J56)</f>
        <v/>
      </c>
      <c r="J50" s="71" t="str">
        <f>IF('Window &amp; Door DATA INPUT'!L56=Parameters!$O$5,'Window &amp; Door DATA INPUT'!O56,IF(B50=1,('Window &amp; Door DATA INPUT'!N56*'Window &amp; Door DATA INPUT'!M56)/1000000,""))</f>
        <v/>
      </c>
      <c r="K50" s="72" t="str">
        <f>IF('Window &amp; Door DATA INPUT'!J56="","",VLOOKUP('Window &amp; Door DATA INPUT'!J56,Parameters!$K$4:$L$16,2,FALSE))</f>
        <v/>
      </c>
      <c r="L50" s="26" t="str">
        <f>IF($H50="yes",IF($K50="Y",'Window &amp; Door DATA INPUT'!Q56/1000,IF($K50="N",'Window &amp; Door DATA INPUT'!P56/1000)),"")</f>
        <v/>
      </c>
      <c r="M50" s="26" t="str">
        <f>IF($H50="yes",IF($K50="Y",'Window &amp; Door DATA INPUT'!P56/1000,IF($K50="N",'Window &amp; Door DATA INPUT'!Q56/1000)),"")</f>
        <v/>
      </c>
      <c r="N50" s="71" t="str">
        <f t="shared" si="37"/>
        <v/>
      </c>
      <c r="O50" s="72" t="str">
        <f>IF(AND(B50=1,C50=0,H50="yes"),"A",IF(AND(C50=1,H50="yes",'Window &amp; Door DATA INPUT'!R56="no"),"B",IF(AND(C50=1,H50="yes",'Window &amp; Door DATA INPUT'!R56="yes",'Window &amp; Door DATA INPUT'!S56="yes"),"C",IF(AND(C50=1,H50="yes",'Window &amp; Door DATA INPUT'!R56="yes",'Window &amp; Door DATA INPUT'!S56="no"),"D",""))))</f>
        <v/>
      </c>
      <c r="P50" s="100" t="str">
        <f>IF(AND(C50=1,H50="yes",OR(I50=Parameters!$K$12,I50=Parameters!$K$13,I50=Parameters!$K$14)),"E",IF(AND(C50=1,H50="yes",NOT(OR(I50=Parameters!$K$12,I50=Parameters!$K$13,I50=Parameters!$K$14))),"F",""))</f>
        <v/>
      </c>
      <c r="Q50" s="100" t="str">
        <f>IF(AND(B50=1,H50="yes"),VLOOKUP(I50,Parameters!$K$4:$M$16,3,FALSE),"")</f>
        <v/>
      </c>
      <c r="R50" s="100" t="str">
        <f>IF(AND(OR(O50="A",O50="B",O50="d"),Q50="input"),'Window &amp; Door DATA INPUT'!AA56,IF(AND(O50="C",Q50="input"),'Window &amp; Door DATA INPUT'!W56,Calculations!Q50))</f>
        <v/>
      </c>
      <c r="S50" s="75" t="str">
        <f>IF('Window &amp; Door DATA INPUT'!X56="Yes",'Window &amp; Door DATA INPUT'!Y56/1000,IF(B50=1,"N/A",""))</f>
        <v/>
      </c>
      <c r="T50" s="26" t="str">
        <f>IF(Q50="calc",IF(O50="c",'Window &amp; Door DATA INPUT'!U56/1000,(Parameters!$S$4-'Window &amp; Door DATA INPUT'!Z56+Parameters!$Q$4)/1000),"")</f>
        <v/>
      </c>
      <c r="U50" s="26" t="str">
        <f t="shared" si="38"/>
        <v/>
      </c>
      <c r="V50" s="26" t="str">
        <f t="shared" si="39"/>
        <v/>
      </c>
      <c r="W50" s="80" t="str">
        <f t="shared" si="40"/>
        <v/>
      </c>
      <c r="X50" s="26" t="str">
        <f>IF(OR($H50="no",$B50=0),"",IF($I50=Parameters!$K$15,$L50/($M50/2),$L50/$M50))</f>
        <v/>
      </c>
      <c r="Y50" s="26" t="str">
        <f>IF(OR($H50="no",$B50=0),"",IF($X50&lt;0.5,Parameters!$X$4,IF($X50&lt;1,Parameters!$Y$4,IF($X50&lt;2,Parameters!$Z$4,Parameters!$AA$4))))</f>
        <v/>
      </c>
      <c r="Z50" s="26" t="str">
        <f>IF(OR($H50="no",$B50=0),"",IF($X50&lt;0.5,Parameters!$X$5,IF($X50&lt;1,Parameters!$Y$5,IF($X50&lt;2,Parameters!$Z$5,Parameters!$AA$5))))</f>
        <v/>
      </c>
      <c r="AA50" s="26" t="str">
        <f>IF(OR($H50="no",$B50=0),"",IF($I50=Parameters!$K$15,(2*($M50/2)*SIN(RADIANS(Calculations!$W50/2))),(2*$M50*SIN(RADIANS($W50/2)))))</f>
        <v/>
      </c>
      <c r="AB50" s="26" t="str">
        <f t="shared" si="10"/>
        <v/>
      </c>
      <c r="AC50" s="26" t="str">
        <f>IF(OR($H50="no",$B50=0),"",IF($I50=Parameters!$K$15,$AB50*$N50/2,$AB50*$N50))</f>
        <v/>
      </c>
      <c r="AD50" s="112" t="str">
        <f>IF(OR($H50="no",$B50=0),"",IF($I50=Parameters!$K$15,$AC50*2/Parameters!$AB$4,$AC50/Parameters!$AB$4))</f>
        <v/>
      </c>
      <c r="AE50" s="26" t="str">
        <f>IF(AND(O50="B",Q50="calc"),V50,IF(AND(O50="C",Q50="calc"),'Window &amp; Door DATA INPUT'!T56/1000,""))</f>
        <v/>
      </c>
      <c r="AF50" s="100" t="str">
        <f>IF(AND(O50="B",Q50="input"),'Window &amp; Door DATA INPUT'!AA56,IF(AND(O50="C",Q50="input",P50="F"),'Window &amp; Door DATA INPUT'!V56,IF(AND(O50="C",P50="E"),0,IF(AND(O50="D"),0,IF(AND(B50=1,C50=0),"",(Calculations!Q50))))))</f>
        <v/>
      </c>
      <c r="AG50" s="80" t="str">
        <f t="shared" si="41"/>
        <v/>
      </c>
      <c r="AH50" s="26" t="str">
        <f>IF(OR($H50="no",$C50=0),"",IF($I50=Parameters!$K$15,$L50/($M50/2),$L50/$M50))</f>
        <v/>
      </c>
      <c r="AI50" s="26" t="str">
        <f>IF(OR($H50="no",$C50=0),"",IF($AH50&lt;0.5,Parameters!$X$4,IF($AH50&lt;1,Parameters!$Y$4,IF($AH50&lt;2,Parameters!$Z$4,Parameters!$AA$4))))</f>
        <v/>
      </c>
      <c r="AJ50" s="26" t="str">
        <f>IF(OR($H50="no",$C50=0),"",IF($AH50&lt;0.5,Parameters!$X$5,IF($AH50&lt;1,Parameters!$Y$5,IF($AH50&lt;2,Parameters!$Z$5,Parameters!$AA$5))))</f>
        <v/>
      </c>
      <c r="AK50" s="26" t="str">
        <f>IF(OR($H50="no",$C50=0),"",IF($I50=Parameters!$K$15,(2*($M50/2)*SIN(RADIANS(Calculations!$AG50/2))),(2*$M50*SIN(RADIANS($AG50/2)))))</f>
        <v/>
      </c>
      <c r="AL50" s="26" t="str">
        <f t="shared" si="11"/>
        <v/>
      </c>
      <c r="AM50" s="26" t="str">
        <f>IF(OR($H50="no",$C50=0),"",IF($I50=Parameters!$K$15,$AL50*$N50/2,$AL50*$N50))</f>
        <v/>
      </c>
      <c r="AN50" s="112" t="str">
        <f>IF(OR($H50="no",$C50=0),"",IF($I50=Parameters!$K$15,$AM50*2/Parameters!$AB$4,$AM50/Parameters!$AB$4))</f>
        <v/>
      </c>
      <c r="AU50" s="5"/>
      <c r="BF50" s="5"/>
      <c r="BG50" s="5"/>
      <c r="BH50" s="5"/>
      <c r="BI50" s="292">
        <f>'Window &amp; Door DATA INPUT'!H56</f>
        <v>0</v>
      </c>
      <c r="BJ50" s="293" t="str">
        <f t="shared" si="42"/>
        <v/>
      </c>
      <c r="BK50" s="5"/>
      <c r="BL50" s="5"/>
      <c r="BM50" s="5"/>
    </row>
    <row r="51" spans="2:65" x14ac:dyDescent="0.3">
      <c r="B51" s="53">
        <f>IF('Window &amp; Door DATA INPUT'!B57&gt;1,1,0)</f>
        <v>0</v>
      </c>
      <c r="C51" s="53">
        <f>IF(AND(B51=1,OR(D51=Parameters!$D$17, D51=Parameters!$D$18,D51=Parameters!$D$19,D51=Parameters!$D$20,D51=Parameters!$D$21,D51=Parameters!$D$22, D51=Parameters!$D$23, D51=Parameters!$D$24)),1,0)</f>
        <v>0</v>
      </c>
      <c r="D51" s="55" t="str">
        <f>IF('Window &amp; Door DATA INPUT'!B57="","",'Window &amp; Door DATA INPUT'!B57)</f>
        <v/>
      </c>
      <c r="E51" s="25" t="str">
        <f>IF('Window &amp; Door DATA INPUT'!D57="","",'Window &amp; Door DATA INPUT'!D57)</f>
        <v/>
      </c>
      <c r="F51" s="25" t="str">
        <f>IF(B51=1,'Window &amp; Door DATA INPUT'!H57&amp;RESULTS!$H$5,"")</f>
        <v/>
      </c>
      <c r="G51" s="25" t="str">
        <f>IF(B51=1,VLOOKUP(F51,Parameters!$H$4:$I$20,2,FALSE),"")</f>
        <v/>
      </c>
      <c r="H51" s="25" t="str">
        <f>IF(OR('Window &amp; Door DATA INPUT'!J57=Parameters!$K$4,'Window &amp; Door DATA INPUT'!J57=Parameters!$K$11),"No",IF('Window &amp; Door DATA INPUT'!K57="","",'Window &amp; Door DATA INPUT'!K57))</f>
        <v/>
      </c>
      <c r="I51" s="25" t="str">
        <f>IF('Window &amp; Door DATA INPUT'!J57="","",'Window &amp; Door DATA INPUT'!J57)</f>
        <v/>
      </c>
      <c r="J51" s="71" t="str">
        <f>IF('Window &amp; Door DATA INPUT'!L57=Parameters!$O$5,'Window &amp; Door DATA INPUT'!O57,IF(B51=1,('Window &amp; Door DATA INPUT'!N57*'Window &amp; Door DATA INPUT'!M57)/1000000,""))</f>
        <v/>
      </c>
      <c r="K51" s="72" t="str">
        <f>IF('Window &amp; Door DATA INPUT'!J57="","",VLOOKUP('Window &amp; Door DATA INPUT'!J57,Parameters!$K$4:$L$16,2,FALSE))</f>
        <v/>
      </c>
      <c r="L51" s="26" t="str">
        <f>IF($H51="yes",IF($K51="Y",'Window &amp; Door DATA INPUT'!Q57/1000,IF($K51="N",'Window &amp; Door DATA INPUT'!P57/1000)),"")</f>
        <v/>
      </c>
      <c r="M51" s="26" t="str">
        <f>IF($H51="yes",IF($K51="Y",'Window &amp; Door DATA INPUT'!P57/1000,IF($K51="N",'Window &amp; Door DATA INPUT'!Q57/1000)),"")</f>
        <v/>
      </c>
      <c r="N51" s="71" t="str">
        <f t="shared" si="37"/>
        <v/>
      </c>
      <c r="O51" s="72" t="str">
        <f>IF(AND(B51=1,C51=0,H51="yes"),"A",IF(AND(C51=1,H51="yes",'Window &amp; Door DATA INPUT'!R57="no"),"B",IF(AND(C51=1,H51="yes",'Window &amp; Door DATA INPUT'!R57="yes",'Window &amp; Door DATA INPUT'!S57="yes"),"C",IF(AND(C51=1,H51="yes",'Window &amp; Door DATA INPUT'!R57="yes",'Window &amp; Door DATA INPUT'!S57="no"),"D",""))))</f>
        <v/>
      </c>
      <c r="P51" s="100" t="str">
        <f>IF(AND(C51=1,H51="yes",OR(I51=Parameters!$K$12,I51=Parameters!$K$13,I51=Parameters!$K$14)),"E",IF(AND(C51=1,H51="yes",NOT(OR(I51=Parameters!$K$12,I51=Parameters!$K$13,I51=Parameters!$K$14))),"F",""))</f>
        <v/>
      </c>
      <c r="Q51" s="100" t="str">
        <f>IF(AND(B51=1,H51="yes"),VLOOKUP(I51,Parameters!$K$4:$M$16,3,FALSE),"")</f>
        <v/>
      </c>
      <c r="R51" s="100" t="str">
        <f>IF(AND(OR(O51="A",O51="B",O51="d"),Q51="input"),'Window &amp; Door DATA INPUT'!AA57,IF(AND(O51="C",Q51="input"),'Window &amp; Door DATA INPUT'!W57,Calculations!Q51))</f>
        <v/>
      </c>
      <c r="S51" s="75" t="str">
        <f>IF('Window &amp; Door DATA INPUT'!X57="Yes",'Window &amp; Door DATA INPUT'!Y57/1000,IF(B51=1,"N/A",""))</f>
        <v/>
      </c>
      <c r="T51" s="26" t="str">
        <f>IF(Q51="calc",IF(O51="c",'Window &amp; Door DATA INPUT'!U57/1000,(Parameters!$S$4-'Window &amp; Door DATA INPUT'!Z57+Parameters!$Q$4)/1000),"")</f>
        <v/>
      </c>
      <c r="U51" s="26" t="str">
        <f t="shared" si="38"/>
        <v/>
      </c>
      <c r="V51" s="26" t="str">
        <f t="shared" si="39"/>
        <v/>
      </c>
      <c r="W51" s="80" t="str">
        <f t="shared" si="40"/>
        <v/>
      </c>
      <c r="X51" s="26" t="str">
        <f>IF(OR($H51="no",$B51=0),"",IF($I51=Parameters!$K$15,$L51/($M51/2),$L51/$M51))</f>
        <v/>
      </c>
      <c r="Y51" s="26" t="str">
        <f>IF(OR($H51="no",$B51=0),"",IF($X51&lt;0.5,Parameters!$X$4,IF($X51&lt;1,Parameters!$Y$4,IF($X51&lt;2,Parameters!$Z$4,Parameters!$AA$4))))</f>
        <v/>
      </c>
      <c r="Z51" s="26" t="str">
        <f>IF(OR($H51="no",$B51=0),"",IF($X51&lt;0.5,Parameters!$X$5,IF($X51&lt;1,Parameters!$Y$5,IF($X51&lt;2,Parameters!$Z$5,Parameters!$AA$5))))</f>
        <v/>
      </c>
      <c r="AA51" s="26" t="str">
        <f>IF(OR($H51="no",$B51=0),"",IF($I51=Parameters!$K$15,(2*($M51/2)*SIN(RADIANS(Calculations!$W51/2))),(2*$M51*SIN(RADIANS($W51/2)))))</f>
        <v/>
      </c>
      <c r="AB51" s="26" t="str">
        <f t="shared" si="10"/>
        <v/>
      </c>
      <c r="AC51" s="26" t="str">
        <f>IF(OR($H51="no",$B51=0),"",IF($I51=Parameters!$K$15,$AB51*$N51/2,$AB51*$N51))</f>
        <v/>
      </c>
      <c r="AD51" s="112" t="str">
        <f>IF(OR($H51="no",$B51=0),"",IF($I51=Parameters!$K$15,$AC51*2/Parameters!$AB$4,$AC51/Parameters!$AB$4))</f>
        <v/>
      </c>
      <c r="AE51" s="26" t="str">
        <f>IF(AND(O51="B",Q51="calc"),V51,IF(AND(O51="C",Q51="calc"),'Window &amp; Door DATA INPUT'!T57/1000,""))</f>
        <v/>
      </c>
      <c r="AF51" s="100" t="str">
        <f>IF(AND(O51="B",Q51="input"),'Window &amp; Door DATA INPUT'!AA57,IF(AND(O51="C",Q51="input",P51="F"),'Window &amp; Door DATA INPUT'!V57,IF(AND(O51="C",P51="E"),0,IF(AND(O51="D"),0,IF(AND(B51=1,C51=0),"",(Calculations!Q51))))))</f>
        <v/>
      </c>
      <c r="AG51" s="80" t="str">
        <f t="shared" si="41"/>
        <v/>
      </c>
      <c r="AH51" s="26" t="str">
        <f>IF(OR($H51="no",$C51=0),"",IF($I51=Parameters!$K$15,$L51/($M51/2),$L51/$M51))</f>
        <v/>
      </c>
      <c r="AI51" s="26" t="str">
        <f>IF(OR($H51="no",$C51=0),"",IF($AH51&lt;0.5,Parameters!$X$4,IF($AH51&lt;1,Parameters!$Y$4,IF($AH51&lt;2,Parameters!$Z$4,Parameters!$AA$4))))</f>
        <v/>
      </c>
      <c r="AJ51" s="26" t="str">
        <f>IF(OR($H51="no",$C51=0),"",IF($AH51&lt;0.5,Parameters!$X$5,IF($AH51&lt;1,Parameters!$Y$5,IF($AH51&lt;2,Parameters!$Z$5,Parameters!$AA$5))))</f>
        <v/>
      </c>
      <c r="AK51" s="26" t="str">
        <f>IF(OR($H51="no",$C51=0),"",IF($I51=Parameters!$K$15,(2*($M51/2)*SIN(RADIANS(Calculations!$AG51/2))),(2*$M51*SIN(RADIANS($AG51/2)))))</f>
        <v/>
      </c>
      <c r="AL51" s="26" t="str">
        <f t="shared" si="11"/>
        <v/>
      </c>
      <c r="AM51" s="26" t="str">
        <f>IF(OR($H51="no",$C51=0),"",IF($I51=Parameters!$K$15,$AL51*$N51/2,$AL51*$N51))</f>
        <v/>
      </c>
      <c r="AN51" s="112" t="str">
        <f>IF(OR($H51="no",$C51=0),"",IF($I51=Parameters!$K$15,$AM51*2/Parameters!$AB$4,$AM51/Parameters!$AB$4))</f>
        <v/>
      </c>
      <c r="AU51" s="5"/>
      <c r="BF51" s="5"/>
      <c r="BG51" s="5"/>
      <c r="BH51" s="5"/>
      <c r="BI51" s="292">
        <f>'Window &amp; Door DATA INPUT'!H57</f>
        <v>0</v>
      </c>
      <c r="BJ51" s="293" t="str">
        <f t="shared" si="42"/>
        <v/>
      </c>
      <c r="BK51" s="5"/>
      <c r="BL51" s="5"/>
      <c r="BM51" s="5"/>
    </row>
    <row r="52" spans="2:65" x14ac:dyDescent="0.3">
      <c r="B52" s="53">
        <f>IF('Window &amp; Door DATA INPUT'!B58&gt;1,1,0)</f>
        <v>0</v>
      </c>
      <c r="C52" s="53">
        <f>IF(AND(B52=1,OR(D52=Parameters!$D$17, D52=Parameters!$D$18,D52=Parameters!$D$19,D52=Parameters!$D$20,D52=Parameters!$D$21,D52=Parameters!$D$22, D52=Parameters!$D$23, D52=Parameters!$D$24)),1,0)</f>
        <v>0</v>
      </c>
      <c r="D52" s="55" t="str">
        <f>IF('Window &amp; Door DATA INPUT'!B58="","",'Window &amp; Door DATA INPUT'!B58)</f>
        <v/>
      </c>
      <c r="E52" s="25" t="str">
        <f>IF('Window &amp; Door DATA INPUT'!D58="","",'Window &amp; Door DATA INPUT'!D58)</f>
        <v/>
      </c>
      <c r="F52" s="25" t="str">
        <f>IF(B52=1,'Window &amp; Door DATA INPUT'!H58&amp;RESULTS!$H$5,"")</f>
        <v/>
      </c>
      <c r="G52" s="25" t="str">
        <f>IF(B52=1,VLOOKUP(F52,Parameters!$H$4:$I$20,2,FALSE),"")</f>
        <v/>
      </c>
      <c r="H52" s="25" t="str">
        <f>IF(OR('Window &amp; Door DATA INPUT'!J58=Parameters!$K$4,'Window &amp; Door DATA INPUT'!J58=Parameters!$K$11),"No",IF('Window &amp; Door DATA INPUT'!K58="","",'Window &amp; Door DATA INPUT'!K58))</f>
        <v/>
      </c>
      <c r="I52" s="25" t="str">
        <f>IF('Window &amp; Door DATA INPUT'!J58="","",'Window &amp; Door DATA INPUT'!J58)</f>
        <v/>
      </c>
      <c r="J52" s="71" t="str">
        <f>IF('Window &amp; Door DATA INPUT'!L58=Parameters!$O$5,'Window &amp; Door DATA INPUT'!O58,IF(B52=1,('Window &amp; Door DATA INPUT'!N58*'Window &amp; Door DATA INPUT'!M58)/1000000,""))</f>
        <v/>
      </c>
      <c r="K52" s="72" t="str">
        <f>IF('Window &amp; Door DATA INPUT'!J58="","",VLOOKUP('Window &amp; Door DATA INPUT'!J58,Parameters!$K$4:$L$16,2,FALSE))</f>
        <v/>
      </c>
      <c r="L52" s="26" t="str">
        <f>IF($H52="yes",IF($K52="Y",'Window &amp; Door DATA INPUT'!Q58/1000,IF($K52="N",'Window &amp; Door DATA INPUT'!P58/1000)),"")</f>
        <v/>
      </c>
      <c r="M52" s="26" t="str">
        <f>IF($H52="yes",IF($K52="Y",'Window &amp; Door DATA INPUT'!P58/1000,IF($K52="N",'Window &amp; Door DATA INPUT'!Q58/1000)),"")</f>
        <v/>
      </c>
      <c r="N52" s="71" t="str">
        <f t="shared" si="37"/>
        <v/>
      </c>
      <c r="O52" s="72" t="str">
        <f>IF(AND(B52=1,C52=0,H52="yes"),"A",IF(AND(C52=1,H52="yes",'Window &amp; Door DATA INPUT'!R58="no"),"B",IF(AND(C52=1,H52="yes",'Window &amp; Door DATA INPUT'!R58="yes",'Window &amp; Door DATA INPUT'!S58="yes"),"C",IF(AND(C52=1,H52="yes",'Window &amp; Door DATA INPUT'!R58="yes",'Window &amp; Door DATA INPUT'!S58="no"),"D",""))))</f>
        <v/>
      </c>
      <c r="P52" s="100" t="str">
        <f>IF(AND(C52=1,H52="yes",OR(I52=Parameters!$K$12,I52=Parameters!$K$13,I52=Parameters!$K$14)),"E",IF(AND(C52=1,H52="yes",NOT(OR(I52=Parameters!$K$12,I52=Parameters!$K$13,I52=Parameters!$K$14))),"F",""))</f>
        <v/>
      </c>
      <c r="Q52" s="100" t="str">
        <f>IF(AND(B52=1,H52="yes"),VLOOKUP(I52,Parameters!$K$4:$M$16,3,FALSE),"")</f>
        <v/>
      </c>
      <c r="R52" s="100" t="str">
        <f>IF(AND(OR(O52="A",O52="B",O52="d"),Q52="input"),'Window &amp; Door DATA INPUT'!AA58,IF(AND(O52="C",Q52="input"),'Window &amp; Door DATA INPUT'!W58,Calculations!Q52))</f>
        <v/>
      </c>
      <c r="S52" s="75" t="str">
        <f>IF('Window &amp; Door DATA INPUT'!X58="Yes",'Window &amp; Door DATA INPUT'!Y58/1000,IF(B52=1,"N/A",""))</f>
        <v/>
      </c>
      <c r="T52" s="26" t="str">
        <f>IF(Q52="calc",IF(O52="c",'Window &amp; Door DATA INPUT'!U58/1000,(Parameters!$S$4-'Window &amp; Door DATA INPUT'!Z58+Parameters!$Q$4)/1000),"")</f>
        <v/>
      </c>
      <c r="U52" s="26" t="str">
        <f t="shared" si="38"/>
        <v/>
      </c>
      <c r="V52" s="26" t="str">
        <f t="shared" si="39"/>
        <v/>
      </c>
      <c r="W52" s="80" t="str">
        <f t="shared" si="40"/>
        <v/>
      </c>
      <c r="X52" s="26" t="str">
        <f>IF(OR($H52="no",$B52=0),"",IF($I52=Parameters!$K$15,$L52/($M52/2),$L52/$M52))</f>
        <v/>
      </c>
      <c r="Y52" s="26" t="str">
        <f>IF(OR($H52="no",$B52=0),"",IF($X52&lt;0.5,Parameters!$X$4,IF($X52&lt;1,Parameters!$Y$4,IF($X52&lt;2,Parameters!$Z$4,Parameters!$AA$4))))</f>
        <v/>
      </c>
      <c r="Z52" s="26" t="str">
        <f>IF(OR($H52="no",$B52=0),"",IF($X52&lt;0.5,Parameters!$X$5,IF($X52&lt;1,Parameters!$Y$5,IF($X52&lt;2,Parameters!$Z$5,Parameters!$AA$5))))</f>
        <v/>
      </c>
      <c r="AA52" s="26" t="str">
        <f>IF(OR($H52="no",$B52=0),"",IF($I52=Parameters!$K$15,(2*($M52/2)*SIN(RADIANS(Calculations!$W52/2))),(2*$M52*SIN(RADIANS($W52/2)))))</f>
        <v/>
      </c>
      <c r="AB52" s="26" t="str">
        <f t="shared" si="10"/>
        <v/>
      </c>
      <c r="AC52" s="26" t="str">
        <f>IF(OR($H52="no",$B52=0),"",IF($I52=Parameters!$K$15,$AB52*$N52/2,$AB52*$N52))</f>
        <v/>
      </c>
      <c r="AD52" s="112" t="str">
        <f>IF(OR($H52="no",$B52=0),"",IF($I52=Parameters!$K$15,$AC52*2/Parameters!$AB$4,$AC52/Parameters!$AB$4))</f>
        <v/>
      </c>
      <c r="AE52" s="26" t="str">
        <f>IF(AND(O52="B",Q52="calc"),V52,IF(AND(O52="C",Q52="calc"),'Window &amp; Door DATA INPUT'!T58/1000,""))</f>
        <v/>
      </c>
      <c r="AF52" s="100" t="str">
        <f>IF(AND(O52="B",Q52="input"),'Window &amp; Door DATA INPUT'!AA58,IF(AND(O52="C",Q52="input",P52="F"),'Window &amp; Door DATA INPUT'!V58,IF(AND(O52="C",P52="E"),0,IF(AND(O52="D"),0,IF(AND(B52=1,C52=0),"",(Calculations!Q52))))))</f>
        <v/>
      </c>
      <c r="AG52" s="80" t="str">
        <f t="shared" si="41"/>
        <v/>
      </c>
      <c r="AH52" s="26" t="str">
        <f>IF(OR($H52="no",$C52=0),"",IF($I52=Parameters!$K$15,$L52/($M52/2),$L52/$M52))</f>
        <v/>
      </c>
      <c r="AI52" s="26" t="str">
        <f>IF(OR($H52="no",$C52=0),"",IF($AH52&lt;0.5,Parameters!$X$4,IF($AH52&lt;1,Parameters!$Y$4,IF($AH52&lt;2,Parameters!$Z$4,Parameters!$AA$4))))</f>
        <v/>
      </c>
      <c r="AJ52" s="26" t="str">
        <f>IF(OR($H52="no",$C52=0),"",IF($AH52&lt;0.5,Parameters!$X$5,IF($AH52&lt;1,Parameters!$Y$5,IF($AH52&lt;2,Parameters!$Z$5,Parameters!$AA$5))))</f>
        <v/>
      </c>
      <c r="AK52" s="26" t="str">
        <f>IF(OR($H52="no",$C52=0),"",IF($I52=Parameters!$K$15,(2*($M52/2)*SIN(RADIANS(Calculations!$AG52/2))),(2*$M52*SIN(RADIANS($AG52/2)))))</f>
        <v/>
      </c>
      <c r="AL52" s="26" t="str">
        <f t="shared" si="11"/>
        <v/>
      </c>
      <c r="AM52" s="26" t="str">
        <f>IF(OR($H52="no",$C52=0),"",IF($I52=Parameters!$K$15,$AL52*$N52/2,$AL52*$N52))</f>
        <v/>
      </c>
      <c r="AN52" s="112" t="str">
        <f>IF(OR($H52="no",$C52=0),"",IF($I52=Parameters!$K$15,$AM52*2/Parameters!$AB$4,$AM52/Parameters!$AB$4))</f>
        <v/>
      </c>
      <c r="AU52" s="5"/>
      <c r="BF52" s="5"/>
      <c r="BG52" s="5"/>
      <c r="BH52" s="5"/>
      <c r="BI52" s="292">
        <f>'Window &amp; Door DATA INPUT'!H58</f>
        <v>0</v>
      </c>
      <c r="BJ52" s="293" t="str">
        <f t="shared" si="42"/>
        <v/>
      </c>
      <c r="BK52" s="5"/>
      <c r="BL52" s="5"/>
      <c r="BM52" s="5"/>
    </row>
    <row r="53" spans="2:65" x14ac:dyDescent="0.3">
      <c r="B53" s="53">
        <f>IF('Window &amp; Door DATA INPUT'!B59&gt;1,1,0)</f>
        <v>0</v>
      </c>
      <c r="C53" s="53">
        <f>IF(AND(B53=1,OR(D53=Parameters!$D$17, D53=Parameters!$D$18,D53=Parameters!$D$19,D53=Parameters!$D$20,D53=Parameters!$D$21,D53=Parameters!$D$22, D53=Parameters!$D$23, D53=Parameters!$D$24)),1,0)</f>
        <v>0</v>
      </c>
      <c r="D53" s="55" t="str">
        <f>IF('Window &amp; Door DATA INPUT'!B59="","",'Window &amp; Door DATA INPUT'!B59)</f>
        <v/>
      </c>
      <c r="E53" s="25" t="str">
        <f>IF('Window &amp; Door DATA INPUT'!D59="","",'Window &amp; Door DATA INPUT'!D59)</f>
        <v/>
      </c>
      <c r="F53" s="25" t="str">
        <f>IF(B53=1,'Window &amp; Door DATA INPUT'!H59&amp;RESULTS!$H$5,"")</f>
        <v/>
      </c>
      <c r="G53" s="25" t="str">
        <f>IF(B53=1,VLOOKUP(F53,Parameters!$H$4:$I$20,2,FALSE),"")</f>
        <v/>
      </c>
      <c r="H53" s="25" t="str">
        <f>IF(OR('Window &amp; Door DATA INPUT'!J59=Parameters!$K$4,'Window &amp; Door DATA INPUT'!J59=Parameters!$K$11),"No",IF('Window &amp; Door DATA INPUT'!K59="","",'Window &amp; Door DATA INPUT'!K59))</f>
        <v/>
      </c>
      <c r="I53" s="25" t="str">
        <f>IF('Window &amp; Door DATA INPUT'!J59="","",'Window &amp; Door DATA INPUT'!J59)</f>
        <v/>
      </c>
      <c r="J53" s="71" t="str">
        <f>IF('Window &amp; Door DATA INPUT'!L59=Parameters!$O$5,'Window &amp; Door DATA INPUT'!O59,IF(B53=1,('Window &amp; Door DATA INPUT'!N59*'Window &amp; Door DATA INPUT'!M59)/1000000,""))</f>
        <v/>
      </c>
      <c r="K53" s="72" t="str">
        <f>IF('Window &amp; Door DATA INPUT'!J59="","",VLOOKUP('Window &amp; Door DATA INPUT'!J59,Parameters!$K$4:$L$16,2,FALSE))</f>
        <v/>
      </c>
      <c r="L53" s="26" t="str">
        <f>IF($H53="yes",IF($K53="Y",'Window &amp; Door DATA INPUT'!Q59/1000,IF($K53="N",'Window &amp; Door DATA INPUT'!P59/1000)),"")</f>
        <v/>
      </c>
      <c r="M53" s="26" t="str">
        <f>IF($H53="yes",IF($K53="Y",'Window &amp; Door DATA INPUT'!P59/1000,IF($K53="N",'Window &amp; Door DATA INPUT'!Q59/1000)),"")</f>
        <v/>
      </c>
      <c r="N53" s="71" t="str">
        <f t="shared" si="37"/>
        <v/>
      </c>
      <c r="O53" s="72" t="str">
        <f>IF(AND(B53=1,C53=0,H53="yes"),"A",IF(AND(C53=1,H53="yes",'Window &amp; Door DATA INPUT'!R59="no"),"B",IF(AND(C53=1,H53="yes",'Window &amp; Door DATA INPUT'!R59="yes",'Window &amp; Door DATA INPUT'!S59="yes"),"C",IF(AND(C53=1,H53="yes",'Window &amp; Door DATA INPUT'!R59="yes",'Window &amp; Door DATA INPUT'!S59="no"),"D",""))))</f>
        <v/>
      </c>
      <c r="P53" s="100" t="str">
        <f>IF(AND(C53=1,H53="yes",OR(I53=Parameters!$K$12,I53=Parameters!$K$13,I53=Parameters!$K$14)),"E",IF(AND(C53=1,H53="yes",NOT(OR(I53=Parameters!$K$12,I53=Parameters!$K$13,I53=Parameters!$K$14))),"F",""))</f>
        <v/>
      </c>
      <c r="Q53" s="100" t="str">
        <f>IF(AND(B53=1,H53="yes"),VLOOKUP(I53,Parameters!$K$4:$M$16,3,FALSE),"")</f>
        <v/>
      </c>
      <c r="R53" s="100" t="str">
        <f>IF(AND(OR(O53="A",O53="B",O53="d"),Q53="input"),'Window &amp; Door DATA INPUT'!AA59,IF(AND(O53="C",Q53="input"),'Window &amp; Door DATA INPUT'!W59,Calculations!Q53))</f>
        <v/>
      </c>
      <c r="S53" s="75" t="str">
        <f>IF('Window &amp; Door DATA INPUT'!X59="Yes",'Window &amp; Door DATA INPUT'!Y59/1000,IF(B53=1,"N/A",""))</f>
        <v/>
      </c>
      <c r="T53" s="26" t="str">
        <f>IF(Q53="calc",IF(O53="c",'Window &amp; Door DATA INPUT'!U59/1000,(Parameters!$S$4-'Window &amp; Door DATA INPUT'!Z59+Parameters!$Q$4)/1000),"")</f>
        <v/>
      </c>
      <c r="U53" s="26" t="str">
        <f t="shared" si="38"/>
        <v/>
      </c>
      <c r="V53" s="26" t="str">
        <f t="shared" si="39"/>
        <v/>
      </c>
      <c r="W53" s="80" t="str">
        <f t="shared" si="40"/>
        <v/>
      </c>
      <c r="X53" s="26" t="str">
        <f>IF(OR($H53="no",$B53=0),"",IF($I53=Parameters!$K$15,$L53/($M53/2),$L53/$M53))</f>
        <v/>
      </c>
      <c r="Y53" s="26" t="str">
        <f>IF(OR($H53="no",$B53=0),"",IF($X53&lt;0.5,Parameters!$X$4,IF($X53&lt;1,Parameters!$Y$4,IF($X53&lt;2,Parameters!$Z$4,Parameters!$AA$4))))</f>
        <v/>
      </c>
      <c r="Z53" s="26" t="str">
        <f>IF(OR($H53="no",$B53=0),"",IF($X53&lt;0.5,Parameters!$X$5,IF($X53&lt;1,Parameters!$Y$5,IF($X53&lt;2,Parameters!$Z$5,Parameters!$AA$5))))</f>
        <v/>
      </c>
      <c r="AA53" s="26" t="str">
        <f>IF(OR($H53="no",$B53=0),"",IF($I53=Parameters!$K$15,(2*($M53/2)*SIN(RADIANS(Calculations!$W53/2))),(2*$M53*SIN(RADIANS($W53/2)))))</f>
        <v/>
      </c>
      <c r="AB53" s="26" t="str">
        <f t="shared" si="10"/>
        <v/>
      </c>
      <c r="AC53" s="26" t="str">
        <f>IF(OR($H53="no",$B53=0),"",IF($I53=Parameters!$K$15,$AB53*$N53/2,$AB53*$N53))</f>
        <v/>
      </c>
      <c r="AD53" s="112" t="str">
        <f>IF(OR($H53="no",$B53=0),"",IF($I53=Parameters!$K$15,$AC53*2/Parameters!$AB$4,$AC53/Parameters!$AB$4))</f>
        <v/>
      </c>
      <c r="AE53" s="26" t="str">
        <f>IF(AND(O53="B",Q53="calc"),V53,IF(AND(O53="C",Q53="calc"),'Window &amp; Door DATA INPUT'!T59/1000,""))</f>
        <v/>
      </c>
      <c r="AF53" s="100" t="str">
        <f>IF(AND(O53="B",Q53="input"),'Window &amp; Door DATA INPUT'!AA59,IF(AND(O53="C",Q53="input",P53="F"),'Window &amp; Door DATA INPUT'!V59,IF(AND(O53="C",P53="E"),0,IF(AND(O53="D"),0,IF(AND(B53=1,C53=0),"",(Calculations!Q53))))))</f>
        <v/>
      </c>
      <c r="AG53" s="80" t="str">
        <f t="shared" si="41"/>
        <v/>
      </c>
      <c r="AH53" s="26" t="str">
        <f>IF(OR($H53="no",$C53=0),"",IF($I53=Parameters!$K$15,$L53/($M53/2),$L53/$M53))</f>
        <v/>
      </c>
      <c r="AI53" s="26" t="str">
        <f>IF(OR($H53="no",$C53=0),"",IF($AH53&lt;0.5,Parameters!$X$4,IF($AH53&lt;1,Parameters!$Y$4,IF($AH53&lt;2,Parameters!$Z$4,Parameters!$AA$4))))</f>
        <v/>
      </c>
      <c r="AJ53" s="26" t="str">
        <f>IF(OR($H53="no",$C53=0),"",IF($AH53&lt;0.5,Parameters!$X$5,IF($AH53&lt;1,Parameters!$Y$5,IF($AH53&lt;2,Parameters!$Z$5,Parameters!$AA$5))))</f>
        <v/>
      </c>
      <c r="AK53" s="26" t="str">
        <f>IF(OR($H53="no",$C53=0),"",IF($I53=Parameters!$K$15,(2*($M53/2)*SIN(RADIANS(Calculations!$AG53/2))),(2*$M53*SIN(RADIANS($AG53/2)))))</f>
        <v/>
      </c>
      <c r="AL53" s="26" t="str">
        <f t="shared" si="11"/>
        <v/>
      </c>
      <c r="AM53" s="26" t="str">
        <f>IF(OR($H53="no",$C53=0),"",IF($I53=Parameters!$K$15,$AL53*$N53/2,$AL53*$N53))</f>
        <v/>
      </c>
      <c r="AN53" s="112" t="str">
        <f>IF(OR($H53="no",$C53=0),"",IF($I53=Parameters!$K$15,$AM53*2/Parameters!$AB$4,$AM53/Parameters!$AB$4))</f>
        <v/>
      </c>
      <c r="AU53" s="5"/>
      <c r="BF53" s="5"/>
      <c r="BG53" s="5"/>
      <c r="BH53" s="5"/>
      <c r="BI53" s="292">
        <f>'Window &amp; Door DATA INPUT'!H59</f>
        <v>0</v>
      </c>
      <c r="BJ53" s="293" t="str">
        <f t="shared" si="42"/>
        <v/>
      </c>
      <c r="BK53" s="5"/>
      <c r="BL53" s="5"/>
      <c r="BM53" s="5"/>
    </row>
    <row r="54" spans="2:65" x14ac:dyDescent="0.3">
      <c r="B54" s="53">
        <f>IF('Window &amp; Door DATA INPUT'!B60&gt;1,1,0)</f>
        <v>0</v>
      </c>
      <c r="C54" s="53">
        <f>IF(AND(B54=1,OR(D54=Parameters!$D$17, D54=Parameters!$D$18,D54=Parameters!$D$19,D54=Parameters!$D$20,D54=Parameters!$D$21,D54=Parameters!$D$22, D54=Parameters!$D$23, D54=Parameters!$D$24)),1,0)</f>
        <v>0</v>
      </c>
      <c r="D54" s="55" t="str">
        <f>IF('Window &amp; Door DATA INPUT'!B60="","",'Window &amp; Door DATA INPUT'!B60)</f>
        <v/>
      </c>
      <c r="E54" s="25" t="str">
        <f>IF('Window &amp; Door DATA INPUT'!D60="","",'Window &amp; Door DATA INPUT'!D60)</f>
        <v/>
      </c>
      <c r="F54" s="25" t="str">
        <f>IF(B54=1,'Window &amp; Door DATA INPUT'!H60&amp;RESULTS!$H$5,"")</f>
        <v/>
      </c>
      <c r="G54" s="25" t="str">
        <f>IF(B54=1,VLOOKUP(F54,Parameters!$H$4:$I$20,2,FALSE),"")</f>
        <v/>
      </c>
      <c r="H54" s="25" t="str">
        <f>IF(OR('Window &amp; Door DATA INPUT'!J60=Parameters!$K$4,'Window &amp; Door DATA INPUT'!J60=Parameters!$K$11),"No",IF('Window &amp; Door DATA INPUT'!K60="","",'Window &amp; Door DATA INPUT'!K60))</f>
        <v/>
      </c>
      <c r="I54" s="25" t="str">
        <f>IF('Window &amp; Door DATA INPUT'!J60="","",'Window &amp; Door DATA INPUT'!J60)</f>
        <v/>
      </c>
      <c r="J54" s="71" t="str">
        <f>IF('Window &amp; Door DATA INPUT'!L60=Parameters!$O$5,'Window &amp; Door DATA INPUT'!O60,IF(B54=1,('Window &amp; Door DATA INPUT'!N60*'Window &amp; Door DATA INPUT'!M60)/1000000,""))</f>
        <v/>
      </c>
      <c r="K54" s="72" t="str">
        <f>IF('Window &amp; Door DATA INPUT'!J60="","",VLOOKUP('Window &amp; Door DATA INPUT'!J60,Parameters!$K$4:$L$16,2,FALSE))</f>
        <v/>
      </c>
      <c r="L54" s="26" t="str">
        <f>IF($H54="yes",IF($K54="Y",'Window &amp; Door DATA INPUT'!Q60/1000,IF($K54="N",'Window &amp; Door DATA INPUT'!P60/1000)),"")</f>
        <v/>
      </c>
      <c r="M54" s="26" t="str">
        <f>IF($H54="yes",IF($K54="Y",'Window &amp; Door DATA INPUT'!P60/1000,IF($K54="N",'Window &amp; Door DATA INPUT'!Q60/1000)),"")</f>
        <v/>
      </c>
      <c r="N54" s="71" t="str">
        <f t="shared" si="37"/>
        <v/>
      </c>
      <c r="O54" s="72" t="str">
        <f>IF(AND(B54=1,C54=0,H54="yes"),"A",IF(AND(C54=1,H54="yes",'Window &amp; Door DATA INPUT'!R60="no"),"B",IF(AND(C54=1,H54="yes",'Window &amp; Door DATA INPUT'!R60="yes",'Window &amp; Door DATA INPUT'!S60="yes"),"C",IF(AND(C54=1,H54="yes",'Window &amp; Door DATA INPUT'!R60="yes",'Window &amp; Door DATA INPUT'!S60="no"),"D",""))))</f>
        <v/>
      </c>
      <c r="P54" s="100" t="str">
        <f>IF(AND(C54=1,H54="yes",OR(I54=Parameters!$K$12,I54=Parameters!$K$13,I54=Parameters!$K$14)),"E",IF(AND(C54=1,H54="yes",NOT(OR(I54=Parameters!$K$12,I54=Parameters!$K$13,I54=Parameters!$K$14))),"F",""))</f>
        <v/>
      </c>
      <c r="Q54" s="100" t="str">
        <f>IF(AND(B54=1,H54="yes"),VLOOKUP(I54,Parameters!$K$4:$M$16,3,FALSE),"")</f>
        <v/>
      </c>
      <c r="R54" s="100" t="str">
        <f>IF(AND(OR(O54="A",O54="B",O54="d"),Q54="input"),'Window &amp; Door DATA INPUT'!AA60,IF(AND(O54="C",Q54="input"),'Window &amp; Door DATA INPUT'!W60,Calculations!Q54))</f>
        <v/>
      </c>
      <c r="S54" s="75" t="str">
        <f>IF('Window &amp; Door DATA INPUT'!X60="Yes",'Window &amp; Door DATA INPUT'!Y60/1000,IF(B54=1,"N/A",""))</f>
        <v/>
      </c>
      <c r="T54" s="26" t="str">
        <f>IF(Q54="calc",IF(O54="c",'Window &amp; Door DATA INPUT'!U60/1000,(Parameters!$S$4-'Window &amp; Door DATA INPUT'!Z60+Parameters!$Q$4)/1000),"")</f>
        <v/>
      </c>
      <c r="U54" s="26" t="str">
        <f t="shared" si="38"/>
        <v/>
      </c>
      <c r="V54" s="26" t="str">
        <f t="shared" si="39"/>
        <v/>
      </c>
      <c r="W54" s="80" t="str">
        <f t="shared" si="40"/>
        <v/>
      </c>
      <c r="X54" s="26" t="str">
        <f>IF(OR($H54="no",$B54=0),"",IF($I54=Parameters!$K$15,$L54/($M54/2),$L54/$M54))</f>
        <v/>
      </c>
      <c r="Y54" s="26" t="str">
        <f>IF(OR($H54="no",$B54=0),"",IF($X54&lt;0.5,Parameters!$X$4,IF($X54&lt;1,Parameters!$Y$4,IF($X54&lt;2,Parameters!$Z$4,Parameters!$AA$4))))</f>
        <v/>
      </c>
      <c r="Z54" s="26" t="str">
        <f>IF(OR($H54="no",$B54=0),"",IF($X54&lt;0.5,Parameters!$X$5,IF($X54&lt;1,Parameters!$Y$5,IF($X54&lt;2,Parameters!$Z$5,Parameters!$AA$5))))</f>
        <v/>
      </c>
      <c r="AA54" s="26" t="str">
        <f>IF(OR($H54="no",$B54=0),"",IF($I54=Parameters!$K$15,(2*($M54/2)*SIN(RADIANS(Calculations!$W54/2))),(2*$M54*SIN(RADIANS($W54/2)))))</f>
        <v/>
      </c>
      <c r="AB54" s="26" t="str">
        <f t="shared" si="10"/>
        <v/>
      </c>
      <c r="AC54" s="26" t="str">
        <f>IF(OR($H54="no",$B54=0),"",IF($I54=Parameters!$K$15,$AB54*$N54/2,$AB54*$N54))</f>
        <v/>
      </c>
      <c r="AD54" s="112" t="str">
        <f>IF(OR($H54="no",$B54=0),"",IF($I54=Parameters!$K$15,$AC54*2/Parameters!$AB$4,$AC54/Parameters!$AB$4))</f>
        <v/>
      </c>
      <c r="AE54" s="26" t="str">
        <f>IF(AND(O54="B",Q54="calc"),V54,IF(AND(O54="C",Q54="calc"),'Window &amp; Door DATA INPUT'!T60/1000,""))</f>
        <v/>
      </c>
      <c r="AF54" s="100" t="str">
        <f>IF(AND(O54="B",Q54="input"),'Window &amp; Door DATA INPUT'!AA60,IF(AND(O54="C",Q54="input",P54="F"),'Window &amp; Door DATA INPUT'!V60,IF(AND(O54="C",P54="E"),0,IF(AND(O54="D"),0,IF(AND(B54=1,C54=0),"",(Calculations!Q54))))))</f>
        <v/>
      </c>
      <c r="AG54" s="80" t="str">
        <f t="shared" si="41"/>
        <v/>
      </c>
      <c r="AH54" s="26" t="str">
        <f>IF(OR($H54="no",$C54=0),"",IF($I54=Parameters!$K$15,$L54/($M54/2),$L54/$M54))</f>
        <v/>
      </c>
      <c r="AI54" s="26" t="str">
        <f>IF(OR($H54="no",$C54=0),"",IF($AH54&lt;0.5,Parameters!$X$4,IF($AH54&lt;1,Parameters!$Y$4,IF($AH54&lt;2,Parameters!$Z$4,Parameters!$AA$4))))</f>
        <v/>
      </c>
      <c r="AJ54" s="26" t="str">
        <f>IF(OR($H54="no",$C54=0),"",IF($AH54&lt;0.5,Parameters!$X$5,IF($AH54&lt;1,Parameters!$Y$5,IF($AH54&lt;2,Parameters!$Z$5,Parameters!$AA$5))))</f>
        <v/>
      </c>
      <c r="AK54" s="26" t="str">
        <f>IF(OR($H54="no",$C54=0),"",IF($I54=Parameters!$K$15,(2*($M54/2)*SIN(RADIANS(Calculations!$AG54/2))),(2*$M54*SIN(RADIANS($AG54/2)))))</f>
        <v/>
      </c>
      <c r="AL54" s="26" t="str">
        <f t="shared" si="11"/>
        <v/>
      </c>
      <c r="AM54" s="26" t="str">
        <f>IF(OR($H54="no",$C54=0),"",IF($I54=Parameters!$K$15,$AL54*$N54/2,$AL54*$N54))</f>
        <v/>
      </c>
      <c r="AN54" s="112" t="str">
        <f>IF(OR($H54="no",$C54=0),"",IF($I54=Parameters!$K$15,$AM54*2/Parameters!$AB$4,$AM54/Parameters!$AB$4))</f>
        <v/>
      </c>
      <c r="AU54" s="5"/>
      <c r="BF54" s="5"/>
      <c r="BG54" s="5"/>
      <c r="BH54" s="5"/>
      <c r="BI54" s="292">
        <f>'Window &amp; Door DATA INPUT'!H60</f>
        <v>0</v>
      </c>
      <c r="BJ54" s="293" t="str">
        <f t="shared" si="42"/>
        <v/>
      </c>
      <c r="BK54" s="5"/>
      <c r="BL54" s="5"/>
      <c r="BM54" s="5"/>
    </row>
    <row r="55" spans="2:65" x14ac:dyDescent="0.3">
      <c r="B55" s="53">
        <f>IF('Window &amp; Door DATA INPUT'!B61&gt;1,1,0)</f>
        <v>0</v>
      </c>
      <c r="C55" s="53">
        <f>IF(AND(B55=1,OR(D55=Parameters!$D$17, D55=Parameters!$D$18,D55=Parameters!$D$19,D55=Parameters!$D$20,D55=Parameters!$D$21,D55=Parameters!$D$22, D55=Parameters!$D$23, D55=Parameters!$D$24)),1,0)</f>
        <v>0</v>
      </c>
      <c r="D55" s="55" t="str">
        <f>IF('Window &amp; Door DATA INPUT'!B61="","",'Window &amp; Door DATA INPUT'!B61)</f>
        <v/>
      </c>
      <c r="E55" s="25" t="str">
        <f>IF('Window &amp; Door DATA INPUT'!D61="","",'Window &amp; Door DATA INPUT'!D61)</f>
        <v/>
      </c>
      <c r="F55" s="25" t="str">
        <f>IF(B55=1,'Window &amp; Door DATA INPUT'!H61&amp;RESULTS!$H$5,"")</f>
        <v/>
      </c>
      <c r="G55" s="25" t="str">
        <f>IF(B55=1,VLOOKUP(F55,Parameters!$H$4:$I$20,2,FALSE),"")</f>
        <v/>
      </c>
      <c r="H55" s="25" t="str">
        <f>IF(OR('Window &amp; Door DATA INPUT'!J61=Parameters!$K$4,'Window &amp; Door DATA INPUT'!J61=Parameters!$K$11),"No",IF('Window &amp; Door DATA INPUT'!K61="","",'Window &amp; Door DATA INPUT'!K61))</f>
        <v/>
      </c>
      <c r="I55" s="25" t="str">
        <f>IF('Window &amp; Door DATA INPUT'!J61="","",'Window &amp; Door DATA INPUT'!J61)</f>
        <v/>
      </c>
      <c r="J55" s="71" t="str">
        <f>IF('Window &amp; Door DATA INPUT'!L61=Parameters!$O$5,'Window &amp; Door DATA INPUT'!O61,IF(B55=1,('Window &amp; Door DATA INPUT'!N61*'Window &amp; Door DATA INPUT'!M61)/1000000,""))</f>
        <v/>
      </c>
      <c r="K55" s="72" t="str">
        <f>IF('Window &amp; Door DATA INPUT'!J61="","",VLOOKUP('Window &amp; Door DATA INPUT'!J61,Parameters!$K$4:$L$16,2,FALSE))</f>
        <v/>
      </c>
      <c r="L55" s="26" t="str">
        <f>IF($H55="yes",IF($K55="Y",'Window &amp; Door DATA INPUT'!Q61/1000,IF($K55="N",'Window &amp; Door DATA INPUT'!P61/1000)),"")</f>
        <v/>
      </c>
      <c r="M55" s="26" t="str">
        <f>IF($H55="yes",IF($K55="Y",'Window &amp; Door DATA INPUT'!P61/1000,IF($K55="N",'Window &amp; Door DATA INPUT'!Q61/1000)),"")</f>
        <v/>
      </c>
      <c r="N55" s="71" t="str">
        <f t="shared" si="37"/>
        <v/>
      </c>
      <c r="O55" s="72" t="str">
        <f>IF(AND(B55=1,C55=0,H55="yes"),"A",IF(AND(C55=1,H55="yes",'Window &amp; Door DATA INPUT'!R61="no"),"B",IF(AND(C55=1,H55="yes",'Window &amp; Door DATA INPUT'!R61="yes",'Window &amp; Door DATA INPUT'!S61="yes"),"C",IF(AND(C55=1,H55="yes",'Window &amp; Door DATA INPUT'!R61="yes",'Window &amp; Door DATA INPUT'!S61="no"),"D",""))))</f>
        <v/>
      </c>
      <c r="P55" s="100" t="str">
        <f>IF(AND(C55=1,H55="yes",OR(I55=Parameters!$K$12,I55=Parameters!$K$13,I55=Parameters!$K$14)),"E",IF(AND(C55=1,H55="yes",NOT(OR(I55=Parameters!$K$12,I55=Parameters!$K$13,I55=Parameters!$K$14))),"F",""))</f>
        <v/>
      </c>
      <c r="Q55" s="100" t="str">
        <f>IF(AND(B55=1,H55="yes"),VLOOKUP(I55,Parameters!$K$4:$M$16,3,FALSE),"")</f>
        <v/>
      </c>
      <c r="R55" s="100" t="str">
        <f>IF(AND(OR(O55="A",O55="B",O55="d"),Q55="input"),'Window &amp; Door DATA INPUT'!AA61,IF(AND(O55="C",Q55="input"),'Window &amp; Door DATA INPUT'!W61,Calculations!Q55))</f>
        <v/>
      </c>
      <c r="S55" s="75" t="str">
        <f>IF('Window &amp; Door DATA INPUT'!X61="Yes",'Window &amp; Door DATA INPUT'!Y61/1000,IF(B55=1,"N/A",""))</f>
        <v/>
      </c>
      <c r="T55" s="26" t="str">
        <f>IF(Q55="calc",IF(O55="c",'Window &amp; Door DATA INPUT'!U61/1000,(Parameters!$S$4-'Window &amp; Door DATA INPUT'!Z61+Parameters!$Q$4)/1000),"")</f>
        <v/>
      </c>
      <c r="U55" s="26" t="str">
        <f t="shared" si="38"/>
        <v/>
      </c>
      <c r="V55" s="26" t="str">
        <f t="shared" si="39"/>
        <v/>
      </c>
      <c r="W55" s="80" t="str">
        <f t="shared" si="40"/>
        <v/>
      </c>
      <c r="X55" s="26" t="str">
        <f>IF(OR($H55="no",$B55=0),"",IF($I55=Parameters!$K$15,$L55/($M55/2),$L55/$M55))</f>
        <v/>
      </c>
      <c r="Y55" s="26" t="str">
        <f>IF(OR($H55="no",$B55=0),"",IF($X55&lt;0.5,Parameters!$X$4,IF($X55&lt;1,Parameters!$Y$4,IF($X55&lt;2,Parameters!$Z$4,Parameters!$AA$4))))</f>
        <v/>
      </c>
      <c r="Z55" s="26" t="str">
        <f>IF(OR($H55="no",$B55=0),"",IF($X55&lt;0.5,Parameters!$X$5,IF($X55&lt;1,Parameters!$Y$5,IF($X55&lt;2,Parameters!$Z$5,Parameters!$AA$5))))</f>
        <v/>
      </c>
      <c r="AA55" s="26" t="str">
        <f>IF(OR($H55="no",$B55=0),"",IF($I55=Parameters!$K$15,(2*($M55/2)*SIN(RADIANS(Calculations!$W55/2))),(2*$M55*SIN(RADIANS($W55/2)))))</f>
        <v/>
      </c>
      <c r="AB55" s="26" t="str">
        <f t="shared" si="10"/>
        <v/>
      </c>
      <c r="AC55" s="26" t="str">
        <f>IF(OR($H55="no",$B55=0),"",IF($I55=Parameters!$K$15,$AB55*$N55/2,$AB55*$N55))</f>
        <v/>
      </c>
      <c r="AD55" s="112" t="str">
        <f>IF(OR($H55="no",$B55=0),"",IF($I55=Parameters!$K$15,$AC55*2/Parameters!$AB$4,$AC55/Parameters!$AB$4))</f>
        <v/>
      </c>
      <c r="AE55" s="26" t="str">
        <f>IF(AND(O55="B",Q55="calc"),V55,IF(AND(O55="C",Q55="calc"),'Window &amp; Door DATA INPUT'!T61/1000,""))</f>
        <v/>
      </c>
      <c r="AF55" s="100" t="str">
        <f>IF(AND(O55="B",Q55="input"),'Window &amp; Door DATA INPUT'!AA61,IF(AND(O55="C",Q55="input",P55="F"),'Window &amp; Door DATA INPUT'!V61,IF(AND(O55="C",P55="E"),0,IF(AND(O55="D"),0,IF(AND(B55=1,C55=0),"",(Calculations!Q55))))))</f>
        <v/>
      </c>
      <c r="AG55" s="80" t="str">
        <f t="shared" si="41"/>
        <v/>
      </c>
      <c r="AH55" s="26" t="str">
        <f>IF(OR($H55="no",$C55=0),"",IF($I55=Parameters!$K$15,$L55/($M55/2),$L55/$M55))</f>
        <v/>
      </c>
      <c r="AI55" s="26" t="str">
        <f>IF(OR($H55="no",$C55=0),"",IF($AH55&lt;0.5,Parameters!$X$4,IF($AH55&lt;1,Parameters!$Y$4,IF($AH55&lt;2,Parameters!$Z$4,Parameters!$AA$4))))</f>
        <v/>
      </c>
      <c r="AJ55" s="26" t="str">
        <f>IF(OR($H55="no",$C55=0),"",IF($AH55&lt;0.5,Parameters!$X$5,IF($AH55&lt;1,Parameters!$Y$5,IF($AH55&lt;2,Parameters!$Z$5,Parameters!$AA$5))))</f>
        <v/>
      </c>
      <c r="AK55" s="26" t="str">
        <f>IF(OR($H55="no",$C55=0),"",IF($I55=Parameters!$K$15,(2*($M55/2)*SIN(RADIANS(Calculations!$AG55/2))),(2*$M55*SIN(RADIANS($AG55/2)))))</f>
        <v/>
      </c>
      <c r="AL55" s="26" t="str">
        <f t="shared" si="11"/>
        <v/>
      </c>
      <c r="AM55" s="26" t="str">
        <f>IF(OR($H55="no",$C55=0),"",IF($I55=Parameters!$K$15,$AL55*$N55/2,$AL55*$N55))</f>
        <v/>
      </c>
      <c r="AN55" s="112" t="str">
        <f>IF(OR($H55="no",$C55=0),"",IF($I55=Parameters!$K$15,$AM55*2/Parameters!$AB$4,$AM55/Parameters!$AB$4))</f>
        <v/>
      </c>
      <c r="AU55" s="5"/>
      <c r="BF55" s="5"/>
      <c r="BG55" s="5"/>
      <c r="BH55" s="5"/>
      <c r="BI55" s="292">
        <f>'Window &amp; Door DATA INPUT'!H61</f>
        <v>0</v>
      </c>
      <c r="BJ55" s="293" t="str">
        <f t="shared" si="42"/>
        <v/>
      </c>
      <c r="BK55" s="5"/>
      <c r="BL55" s="5"/>
      <c r="BM55" s="5"/>
    </row>
    <row r="56" spans="2:65" x14ac:dyDescent="0.3">
      <c r="B56" s="53">
        <f>IF('Window &amp; Door DATA INPUT'!B62&gt;1,1,0)</f>
        <v>0</v>
      </c>
      <c r="C56" s="53">
        <f>IF(AND(B56=1,OR(D56=Parameters!$D$17, D56=Parameters!$D$18,D56=Parameters!$D$19,D56=Parameters!$D$20,D56=Parameters!$D$21,D56=Parameters!$D$22, D56=Parameters!$D$23, D56=Parameters!$D$24)),1,0)</f>
        <v>0</v>
      </c>
      <c r="D56" s="55" t="str">
        <f>IF('Window &amp; Door DATA INPUT'!B62="","",'Window &amp; Door DATA INPUT'!B62)</f>
        <v/>
      </c>
      <c r="E56" s="25" t="str">
        <f>IF('Window &amp; Door DATA INPUT'!D62="","",'Window &amp; Door DATA INPUT'!D62)</f>
        <v/>
      </c>
      <c r="F56" s="25" t="str">
        <f>IF(B56=1,'Window &amp; Door DATA INPUT'!H62&amp;RESULTS!$H$5,"")</f>
        <v/>
      </c>
      <c r="G56" s="25" t="str">
        <f>IF(B56=1,VLOOKUP(F56,Parameters!$H$4:$I$20,2,FALSE),"")</f>
        <v/>
      </c>
      <c r="H56" s="25" t="str">
        <f>IF(OR('Window &amp; Door DATA INPUT'!J62=Parameters!$K$4,'Window &amp; Door DATA INPUT'!J62=Parameters!$K$11),"No",IF('Window &amp; Door DATA INPUT'!K62="","",'Window &amp; Door DATA INPUT'!K62))</f>
        <v/>
      </c>
      <c r="I56" s="25" t="str">
        <f>IF('Window &amp; Door DATA INPUT'!J62="","",'Window &amp; Door DATA INPUT'!J62)</f>
        <v/>
      </c>
      <c r="J56" s="71" t="str">
        <f>IF('Window &amp; Door DATA INPUT'!L62=Parameters!$O$5,'Window &amp; Door DATA INPUT'!O62,IF(B56=1,('Window &amp; Door DATA INPUT'!N62*'Window &amp; Door DATA INPUT'!M62)/1000000,""))</f>
        <v/>
      </c>
      <c r="K56" s="72" t="str">
        <f>IF('Window &amp; Door DATA INPUT'!J62="","",VLOOKUP('Window &amp; Door DATA INPUT'!J62,Parameters!$K$4:$L$16,2,FALSE))</f>
        <v/>
      </c>
      <c r="L56" s="26" t="str">
        <f>IF($H56="yes",IF($K56="Y",'Window &amp; Door DATA INPUT'!Q62/1000,IF($K56="N",'Window &amp; Door DATA INPUT'!P62/1000)),"")</f>
        <v/>
      </c>
      <c r="M56" s="26" t="str">
        <f>IF($H56="yes",IF($K56="Y",'Window &amp; Door DATA INPUT'!P62/1000,IF($K56="N",'Window &amp; Door DATA INPUT'!Q62/1000)),"")</f>
        <v/>
      </c>
      <c r="N56" s="71" t="str">
        <f t="shared" si="37"/>
        <v/>
      </c>
      <c r="O56" s="72" t="str">
        <f>IF(AND(B56=1,C56=0,H56="yes"),"A",IF(AND(C56=1,H56="yes",'Window &amp; Door DATA INPUT'!R62="no"),"B",IF(AND(C56=1,H56="yes",'Window &amp; Door DATA INPUT'!R62="yes",'Window &amp; Door DATA INPUT'!S62="yes"),"C",IF(AND(C56=1,H56="yes",'Window &amp; Door DATA INPUT'!R62="yes",'Window &amp; Door DATA INPUT'!S62="no"),"D",""))))</f>
        <v/>
      </c>
      <c r="P56" s="100" t="str">
        <f>IF(AND(C56=1,H56="yes",OR(I56=Parameters!$K$12,I56=Parameters!$K$13,I56=Parameters!$K$14)),"E",IF(AND(C56=1,H56="yes",NOT(OR(I56=Parameters!$K$12,I56=Parameters!$K$13,I56=Parameters!$K$14))),"F",""))</f>
        <v/>
      </c>
      <c r="Q56" s="100" t="str">
        <f>IF(AND(B56=1,H56="yes"),VLOOKUP(I56,Parameters!$K$4:$M$16,3,FALSE),"")</f>
        <v/>
      </c>
      <c r="R56" s="100" t="str">
        <f>IF(AND(OR(O56="A",O56="B",O56="d"),Q56="input"),'Window &amp; Door DATA INPUT'!AA62,IF(AND(O56="C",Q56="input"),'Window &amp; Door DATA INPUT'!W62,Calculations!Q56))</f>
        <v/>
      </c>
      <c r="S56" s="75" t="str">
        <f>IF('Window &amp; Door DATA INPUT'!X62="Yes",'Window &amp; Door DATA INPUT'!Y62/1000,IF(B56=1,"N/A",""))</f>
        <v/>
      </c>
      <c r="T56" s="26" t="str">
        <f>IF(Q56="calc",IF(O56="c",'Window &amp; Door DATA INPUT'!U62/1000,(Parameters!$S$4-'Window &amp; Door DATA INPUT'!Z62+Parameters!$Q$4)/1000),"")</f>
        <v/>
      </c>
      <c r="U56" s="26" t="str">
        <f t="shared" si="38"/>
        <v/>
      </c>
      <c r="V56" s="26" t="str">
        <f t="shared" si="39"/>
        <v/>
      </c>
      <c r="W56" s="80" t="str">
        <f t="shared" si="40"/>
        <v/>
      </c>
      <c r="X56" s="26" t="str">
        <f>IF(OR($H56="no",$B56=0),"",IF($I56=Parameters!$K$15,$L56/($M56/2),$L56/$M56))</f>
        <v/>
      </c>
      <c r="Y56" s="26" t="str">
        <f>IF(OR($H56="no",$B56=0),"",IF($X56&lt;0.5,Parameters!$X$4,IF($X56&lt;1,Parameters!$Y$4,IF($X56&lt;2,Parameters!$Z$4,Parameters!$AA$4))))</f>
        <v/>
      </c>
      <c r="Z56" s="26" t="str">
        <f>IF(OR($H56="no",$B56=0),"",IF($X56&lt;0.5,Parameters!$X$5,IF($X56&lt;1,Parameters!$Y$5,IF($X56&lt;2,Parameters!$Z$5,Parameters!$AA$5))))</f>
        <v/>
      </c>
      <c r="AA56" s="26" t="str">
        <f>IF(OR($H56="no",$B56=0),"",IF($I56=Parameters!$K$15,(2*($M56/2)*SIN(RADIANS(Calculations!$W56/2))),(2*$M56*SIN(RADIANS($W56/2)))))</f>
        <v/>
      </c>
      <c r="AB56" s="26" t="str">
        <f t="shared" si="10"/>
        <v/>
      </c>
      <c r="AC56" s="26" t="str">
        <f>IF(OR($H56="no",$B56=0),"",IF($I56=Parameters!$K$15,$AB56*$N56/2,$AB56*$N56))</f>
        <v/>
      </c>
      <c r="AD56" s="112" t="str">
        <f>IF(OR($H56="no",$B56=0),"",IF($I56=Parameters!$K$15,$AC56*2/Parameters!$AB$4,$AC56/Parameters!$AB$4))</f>
        <v/>
      </c>
      <c r="AE56" s="26" t="str">
        <f>IF(AND(O56="B",Q56="calc"),V56,IF(AND(O56="C",Q56="calc"),'Window &amp; Door DATA INPUT'!T62/1000,""))</f>
        <v/>
      </c>
      <c r="AF56" s="100" t="str">
        <f>IF(AND(O56="B",Q56="input"),'Window &amp; Door DATA INPUT'!AA62,IF(AND(O56="C",Q56="input",P56="F"),'Window &amp; Door DATA INPUT'!V62,IF(AND(O56="C",P56="E"),0,IF(AND(O56="D"),0,IF(AND(B56=1,C56=0),"",(Calculations!Q56))))))</f>
        <v/>
      </c>
      <c r="AG56" s="80" t="str">
        <f t="shared" si="41"/>
        <v/>
      </c>
      <c r="AH56" s="26" t="str">
        <f>IF(OR($H56="no",$C56=0),"",IF($I56=Parameters!$K$15,$L56/($M56/2),$L56/$M56))</f>
        <v/>
      </c>
      <c r="AI56" s="26" t="str">
        <f>IF(OR($H56="no",$C56=0),"",IF($AH56&lt;0.5,Parameters!$X$4,IF($AH56&lt;1,Parameters!$Y$4,IF($AH56&lt;2,Parameters!$Z$4,Parameters!$AA$4))))</f>
        <v/>
      </c>
      <c r="AJ56" s="26" t="str">
        <f>IF(OR($H56="no",$C56=0),"",IF($AH56&lt;0.5,Parameters!$X$5,IF($AH56&lt;1,Parameters!$Y$5,IF($AH56&lt;2,Parameters!$Z$5,Parameters!$AA$5))))</f>
        <v/>
      </c>
      <c r="AK56" s="26" t="str">
        <f>IF(OR($H56="no",$C56=0),"",IF($I56=Parameters!$K$15,(2*($M56/2)*SIN(RADIANS(Calculations!$AG56/2))),(2*$M56*SIN(RADIANS($AG56/2)))))</f>
        <v/>
      </c>
      <c r="AL56" s="26" t="str">
        <f t="shared" si="11"/>
        <v/>
      </c>
      <c r="AM56" s="26" t="str">
        <f>IF(OR($H56="no",$C56=0),"",IF($I56=Parameters!$K$15,$AL56*$N56/2,$AL56*$N56))</f>
        <v/>
      </c>
      <c r="AN56" s="112" t="str">
        <f>IF(OR($H56="no",$C56=0),"",IF($I56=Parameters!$K$15,$AM56*2/Parameters!$AB$4,$AM56/Parameters!$AB$4))</f>
        <v/>
      </c>
      <c r="AU56" s="5"/>
      <c r="BF56" s="5"/>
      <c r="BG56" s="5"/>
      <c r="BH56" s="5"/>
      <c r="BI56" s="292">
        <f>'Window &amp; Door DATA INPUT'!H62</f>
        <v>0</v>
      </c>
      <c r="BJ56" s="293" t="str">
        <f t="shared" si="42"/>
        <v/>
      </c>
      <c r="BK56" s="5"/>
      <c r="BL56" s="5"/>
      <c r="BM56" s="5"/>
    </row>
    <row r="57" spans="2:65" x14ac:dyDescent="0.3">
      <c r="B57" s="53">
        <f>IF('Window &amp; Door DATA INPUT'!B63&gt;1,1,0)</f>
        <v>0</v>
      </c>
      <c r="C57" s="53">
        <f>IF(AND(B57=1,OR(D57=Parameters!$D$17, D57=Parameters!$D$18,D57=Parameters!$D$19,D57=Parameters!$D$20,D57=Parameters!$D$21,D57=Parameters!$D$22, D57=Parameters!$D$23, D57=Parameters!$D$24)),1,0)</f>
        <v>0</v>
      </c>
      <c r="D57" s="55" t="str">
        <f>IF('Window &amp; Door DATA INPUT'!B63="","",'Window &amp; Door DATA INPUT'!B63)</f>
        <v/>
      </c>
      <c r="E57" s="25" t="str">
        <f>IF('Window &amp; Door DATA INPUT'!D63="","",'Window &amp; Door DATA INPUT'!D63)</f>
        <v/>
      </c>
      <c r="F57" s="25" t="str">
        <f>IF(B57=1,'Window &amp; Door DATA INPUT'!H63&amp;RESULTS!$H$5,"")</f>
        <v/>
      </c>
      <c r="G57" s="25" t="str">
        <f>IF(B57=1,VLOOKUP(F57,Parameters!$H$4:$I$20,2,FALSE),"")</f>
        <v/>
      </c>
      <c r="H57" s="25" t="str">
        <f>IF(OR('Window &amp; Door DATA INPUT'!J63=Parameters!$K$4,'Window &amp; Door DATA INPUT'!J63=Parameters!$K$11),"No",IF('Window &amp; Door DATA INPUT'!K63="","",'Window &amp; Door DATA INPUT'!K63))</f>
        <v/>
      </c>
      <c r="I57" s="25" t="str">
        <f>IF('Window &amp; Door DATA INPUT'!J63="","",'Window &amp; Door DATA INPUT'!J63)</f>
        <v/>
      </c>
      <c r="J57" s="71" t="str">
        <f>IF('Window &amp; Door DATA INPUT'!L63=Parameters!$O$5,'Window &amp; Door DATA INPUT'!O63,IF(B57=1,('Window &amp; Door DATA INPUT'!N63*'Window &amp; Door DATA INPUT'!M63)/1000000,""))</f>
        <v/>
      </c>
      <c r="K57" s="72" t="str">
        <f>IF('Window &amp; Door DATA INPUT'!J63="","",VLOOKUP('Window &amp; Door DATA INPUT'!J63,Parameters!$K$4:$L$16,2,FALSE))</f>
        <v/>
      </c>
      <c r="L57" s="26" t="str">
        <f>IF($H57="yes",IF($K57="Y",'Window &amp; Door DATA INPUT'!Q63/1000,IF($K57="N",'Window &amp; Door DATA INPUT'!P63/1000)),"")</f>
        <v/>
      </c>
      <c r="M57" s="26" t="str">
        <f>IF($H57="yes",IF($K57="Y",'Window &amp; Door DATA INPUT'!P63/1000,IF($K57="N",'Window &amp; Door DATA INPUT'!Q63/1000)),"")</f>
        <v/>
      </c>
      <c r="N57" s="71" t="str">
        <f t="shared" si="37"/>
        <v/>
      </c>
      <c r="O57" s="72" t="str">
        <f>IF(AND(B57=1,C57=0,H57="yes"),"A",IF(AND(C57=1,H57="yes",'Window &amp; Door DATA INPUT'!R63="no"),"B",IF(AND(C57=1,H57="yes",'Window &amp; Door DATA INPUT'!R63="yes",'Window &amp; Door DATA INPUT'!S63="yes"),"C",IF(AND(C57=1,H57="yes",'Window &amp; Door DATA INPUT'!R63="yes",'Window &amp; Door DATA INPUT'!S63="no"),"D",""))))</f>
        <v/>
      </c>
      <c r="P57" s="100" t="str">
        <f>IF(AND(C57=1,H57="yes",OR(I57=Parameters!$K$12,I57=Parameters!$K$13,I57=Parameters!$K$14)),"E",IF(AND(C57=1,H57="yes",NOT(OR(I57=Parameters!$K$12,I57=Parameters!$K$13,I57=Parameters!$K$14))),"F",""))</f>
        <v/>
      </c>
      <c r="Q57" s="100" t="str">
        <f>IF(AND(B57=1,H57="yes"),VLOOKUP(I57,Parameters!$K$4:$M$16,3,FALSE),"")</f>
        <v/>
      </c>
      <c r="R57" s="100" t="str">
        <f>IF(AND(OR(O57="A",O57="B",O57="d"),Q57="input"),'Window &amp; Door DATA INPUT'!AA63,IF(AND(O57="C",Q57="input"),'Window &amp; Door DATA INPUT'!W63,Calculations!Q57))</f>
        <v/>
      </c>
      <c r="S57" s="75" t="str">
        <f>IF('Window &amp; Door DATA INPUT'!X63="Yes",'Window &amp; Door DATA INPUT'!Y63/1000,IF(B57=1,"N/A",""))</f>
        <v/>
      </c>
      <c r="T57" s="26" t="str">
        <f>IF(Q57="calc",IF(O57="c",'Window &amp; Door DATA INPUT'!U63/1000,(Parameters!$S$4-'Window &amp; Door DATA INPUT'!Z63+Parameters!$Q$4)/1000),"")</f>
        <v/>
      </c>
      <c r="U57" s="26" t="str">
        <f t="shared" si="38"/>
        <v/>
      </c>
      <c r="V57" s="26" t="str">
        <f t="shared" si="39"/>
        <v/>
      </c>
      <c r="W57" s="80" t="str">
        <f t="shared" si="40"/>
        <v/>
      </c>
      <c r="X57" s="26" t="str">
        <f>IF(OR($H57="no",$B57=0),"",IF($I57=Parameters!$K$15,$L57/($M57/2),$L57/$M57))</f>
        <v/>
      </c>
      <c r="Y57" s="26" t="str">
        <f>IF(OR($H57="no",$B57=0),"",IF($X57&lt;0.5,Parameters!$X$4,IF($X57&lt;1,Parameters!$Y$4,IF($X57&lt;2,Parameters!$Z$4,Parameters!$AA$4))))</f>
        <v/>
      </c>
      <c r="Z57" s="26" t="str">
        <f>IF(OR($H57="no",$B57=0),"",IF($X57&lt;0.5,Parameters!$X$5,IF($X57&lt;1,Parameters!$Y$5,IF($X57&lt;2,Parameters!$Z$5,Parameters!$AA$5))))</f>
        <v/>
      </c>
      <c r="AA57" s="26" t="str">
        <f>IF(OR($H57="no",$B57=0),"",IF($I57=Parameters!$K$15,(2*($M57/2)*SIN(RADIANS(Calculations!$W57/2))),(2*$M57*SIN(RADIANS($W57/2)))))</f>
        <v/>
      </c>
      <c r="AB57" s="26" t="str">
        <f t="shared" si="10"/>
        <v/>
      </c>
      <c r="AC57" s="26" t="str">
        <f>IF(OR($H57="no",$B57=0),"",IF($I57=Parameters!$K$15,$AB57*$N57/2,$AB57*$N57))</f>
        <v/>
      </c>
      <c r="AD57" s="112" t="str">
        <f>IF(OR($H57="no",$B57=0),"",IF($I57=Parameters!$K$15,$AC57*2/Parameters!$AB$4,$AC57/Parameters!$AB$4))</f>
        <v/>
      </c>
      <c r="AE57" s="26" t="str">
        <f>IF(AND(O57="B",Q57="calc"),V57,IF(AND(O57="C",Q57="calc"),'Window &amp; Door DATA INPUT'!T63/1000,""))</f>
        <v/>
      </c>
      <c r="AF57" s="100" t="str">
        <f>IF(AND(O57="B",Q57="input"),'Window &amp; Door DATA INPUT'!AA63,IF(AND(O57="C",Q57="input",P57="F"),'Window &amp; Door DATA INPUT'!V63,IF(AND(O57="C",P57="E"),0,IF(AND(O57="D"),0,IF(AND(B57=1,C57=0),"",(Calculations!Q57))))))</f>
        <v/>
      </c>
      <c r="AG57" s="80" t="str">
        <f t="shared" si="41"/>
        <v/>
      </c>
      <c r="AH57" s="26" t="str">
        <f>IF(OR($H57="no",$C57=0),"",IF($I57=Parameters!$K$15,$L57/($M57/2),$L57/$M57))</f>
        <v/>
      </c>
      <c r="AI57" s="26" t="str">
        <f>IF(OR($H57="no",$C57=0),"",IF($AH57&lt;0.5,Parameters!$X$4,IF($AH57&lt;1,Parameters!$Y$4,IF($AH57&lt;2,Parameters!$Z$4,Parameters!$AA$4))))</f>
        <v/>
      </c>
      <c r="AJ57" s="26" t="str">
        <f>IF(OR($H57="no",$C57=0),"",IF($AH57&lt;0.5,Parameters!$X$5,IF($AH57&lt;1,Parameters!$Y$5,IF($AH57&lt;2,Parameters!$Z$5,Parameters!$AA$5))))</f>
        <v/>
      </c>
      <c r="AK57" s="26" t="str">
        <f>IF(OR($H57="no",$C57=0),"",IF($I57=Parameters!$K$15,(2*($M57/2)*SIN(RADIANS(Calculations!$AG57/2))),(2*$M57*SIN(RADIANS($AG57/2)))))</f>
        <v/>
      </c>
      <c r="AL57" s="26" t="str">
        <f t="shared" si="11"/>
        <v/>
      </c>
      <c r="AM57" s="26" t="str">
        <f>IF(OR($H57="no",$C57=0),"",IF($I57=Parameters!$K$15,$AL57*$N57/2,$AL57*$N57))</f>
        <v/>
      </c>
      <c r="AN57" s="112" t="str">
        <f>IF(OR($H57="no",$C57=0),"",IF($I57=Parameters!$K$15,$AM57*2/Parameters!$AB$4,$AM57/Parameters!$AB$4))</f>
        <v/>
      </c>
      <c r="AU57" s="5"/>
      <c r="BF57" s="5"/>
      <c r="BG57" s="5"/>
      <c r="BH57" s="5"/>
      <c r="BI57" s="292">
        <f>'Window &amp; Door DATA INPUT'!H63</f>
        <v>0</v>
      </c>
      <c r="BJ57" s="293" t="str">
        <f t="shared" si="42"/>
        <v/>
      </c>
      <c r="BK57" s="5"/>
      <c r="BL57" s="5"/>
      <c r="BM57" s="5"/>
    </row>
    <row r="58" spans="2:65" x14ac:dyDescent="0.3">
      <c r="B58" s="53">
        <f>IF('Window &amp; Door DATA INPUT'!B64&gt;1,1,0)</f>
        <v>0</v>
      </c>
      <c r="C58" s="53">
        <f>IF(AND(B58=1,OR(D58=Parameters!$D$17, D58=Parameters!$D$18,D58=Parameters!$D$19,D58=Parameters!$D$20,D58=Parameters!$D$21,D58=Parameters!$D$22, D58=Parameters!$D$23, D58=Parameters!$D$24)),1,0)</f>
        <v>0</v>
      </c>
      <c r="D58" s="55" t="str">
        <f>IF('Window &amp; Door DATA INPUT'!B64="","",'Window &amp; Door DATA INPUT'!B64)</f>
        <v/>
      </c>
      <c r="E58" s="25" t="str">
        <f>IF('Window &amp; Door DATA INPUT'!D64="","",'Window &amp; Door DATA INPUT'!D64)</f>
        <v/>
      </c>
      <c r="F58" s="25" t="str">
        <f>IF(B58=1,'Window &amp; Door DATA INPUT'!H64&amp;RESULTS!$H$5,"")</f>
        <v/>
      </c>
      <c r="G58" s="25" t="str">
        <f>IF(B58=1,VLOOKUP(F58,Parameters!$H$4:$I$20,2,FALSE),"")</f>
        <v/>
      </c>
      <c r="H58" s="25" t="str">
        <f>IF(OR('Window &amp; Door DATA INPUT'!J64=Parameters!$K$4,'Window &amp; Door DATA INPUT'!J64=Parameters!$K$11),"No",IF('Window &amp; Door DATA INPUT'!K64="","",'Window &amp; Door DATA INPUT'!K64))</f>
        <v/>
      </c>
      <c r="I58" s="25" t="str">
        <f>IF('Window &amp; Door DATA INPUT'!J64="","",'Window &amp; Door DATA INPUT'!J64)</f>
        <v/>
      </c>
      <c r="J58" s="71" t="str">
        <f>IF('Window &amp; Door DATA INPUT'!L64=Parameters!$O$5,'Window &amp; Door DATA INPUT'!O64,IF(B58=1,('Window &amp; Door DATA INPUT'!N64*'Window &amp; Door DATA INPUT'!M64)/1000000,""))</f>
        <v/>
      </c>
      <c r="K58" s="72" t="str">
        <f>IF('Window &amp; Door DATA INPUT'!J64="","",VLOOKUP('Window &amp; Door DATA INPUT'!J64,Parameters!$K$4:$L$16,2,FALSE))</f>
        <v/>
      </c>
      <c r="L58" s="26" t="str">
        <f>IF($H58="yes",IF($K58="Y",'Window &amp; Door DATA INPUT'!Q64/1000,IF($K58="N",'Window &amp; Door DATA INPUT'!P64/1000)),"")</f>
        <v/>
      </c>
      <c r="M58" s="26" t="str">
        <f>IF($H58="yes",IF($K58="Y",'Window &amp; Door DATA INPUT'!P64/1000,IF($K58="N",'Window &amp; Door DATA INPUT'!Q64/1000)),"")</f>
        <v/>
      </c>
      <c r="N58" s="71" t="str">
        <f t="shared" si="37"/>
        <v/>
      </c>
      <c r="O58" s="72" t="str">
        <f>IF(AND(B58=1,C58=0,H58="yes"),"A",IF(AND(C58=1,H58="yes",'Window &amp; Door DATA INPUT'!R64="no"),"B",IF(AND(C58=1,H58="yes",'Window &amp; Door DATA INPUT'!R64="yes",'Window &amp; Door DATA INPUT'!S64="yes"),"C",IF(AND(C58=1,H58="yes",'Window &amp; Door DATA INPUT'!R64="yes",'Window &amp; Door DATA INPUT'!S64="no"),"D",""))))</f>
        <v/>
      </c>
      <c r="P58" s="100" t="str">
        <f>IF(AND(C58=1,H58="yes",OR(I58=Parameters!$K$12,I58=Parameters!$K$13,I58=Parameters!$K$14)),"E",IF(AND(C58=1,H58="yes",NOT(OR(I58=Parameters!$K$12,I58=Parameters!$K$13,I58=Parameters!$K$14))),"F",""))</f>
        <v/>
      </c>
      <c r="Q58" s="100" t="str">
        <f>IF(AND(B58=1,H58="yes"),VLOOKUP(I58,Parameters!$K$4:$M$16,3,FALSE),"")</f>
        <v/>
      </c>
      <c r="R58" s="100" t="str">
        <f>IF(AND(OR(O58="A",O58="B",O58="d"),Q58="input"),'Window &amp; Door DATA INPUT'!AA64,IF(AND(O58="C",Q58="input"),'Window &amp; Door DATA INPUT'!W64,Calculations!Q58))</f>
        <v/>
      </c>
      <c r="S58" s="75" t="str">
        <f>IF('Window &amp; Door DATA INPUT'!X64="Yes",'Window &amp; Door DATA INPUT'!Y64/1000,IF(B58=1,"N/A",""))</f>
        <v/>
      </c>
      <c r="T58" s="26" t="str">
        <f>IF(Q58="calc",IF(O58="c",'Window &amp; Door DATA INPUT'!U64/1000,(Parameters!$S$4-'Window &amp; Door DATA INPUT'!Z64+Parameters!$Q$4)/1000),"")</f>
        <v/>
      </c>
      <c r="U58" s="26" t="str">
        <f t="shared" si="38"/>
        <v/>
      </c>
      <c r="V58" s="26" t="str">
        <f t="shared" si="39"/>
        <v/>
      </c>
      <c r="W58" s="80" t="str">
        <f t="shared" si="40"/>
        <v/>
      </c>
      <c r="X58" s="26" t="str">
        <f>IF(OR($H58="no",$B58=0),"",IF($I58=Parameters!$K$15,$L58/($M58/2),$L58/$M58))</f>
        <v/>
      </c>
      <c r="Y58" s="26" t="str">
        <f>IF(OR($H58="no",$B58=0),"",IF($X58&lt;0.5,Parameters!$X$4,IF($X58&lt;1,Parameters!$Y$4,IF($X58&lt;2,Parameters!$Z$4,Parameters!$AA$4))))</f>
        <v/>
      </c>
      <c r="Z58" s="26" t="str">
        <f>IF(OR($H58="no",$B58=0),"",IF($X58&lt;0.5,Parameters!$X$5,IF($X58&lt;1,Parameters!$Y$5,IF($X58&lt;2,Parameters!$Z$5,Parameters!$AA$5))))</f>
        <v/>
      </c>
      <c r="AA58" s="26" t="str">
        <f>IF(OR($H58="no",$B58=0),"",IF($I58=Parameters!$K$15,(2*($M58/2)*SIN(RADIANS(Calculations!$W58/2))),(2*$M58*SIN(RADIANS($W58/2)))))</f>
        <v/>
      </c>
      <c r="AB58" s="26" t="str">
        <f t="shared" si="10"/>
        <v/>
      </c>
      <c r="AC58" s="26" t="str">
        <f>IF(OR($H58="no",$B58=0),"",IF($I58=Parameters!$K$15,$AB58*$N58/2,$AB58*$N58))</f>
        <v/>
      </c>
      <c r="AD58" s="112" t="str">
        <f>IF(OR($H58="no",$B58=0),"",IF($I58=Parameters!$K$15,$AC58*2/Parameters!$AB$4,$AC58/Parameters!$AB$4))</f>
        <v/>
      </c>
      <c r="AE58" s="26" t="str">
        <f>IF(AND(O58="B",Q58="calc"),V58,IF(AND(O58="C",Q58="calc"),'Window &amp; Door DATA INPUT'!T64/1000,""))</f>
        <v/>
      </c>
      <c r="AF58" s="100" t="str">
        <f>IF(AND(O58="B",Q58="input"),'Window &amp; Door DATA INPUT'!AA64,IF(AND(O58="C",Q58="input",P58="F"),'Window &amp; Door DATA INPUT'!V64,IF(AND(O58="C",P58="E"),0,IF(AND(O58="D"),0,IF(AND(B58=1,C58=0),"",(Calculations!Q58))))))</f>
        <v/>
      </c>
      <c r="AG58" s="80" t="str">
        <f t="shared" si="41"/>
        <v/>
      </c>
      <c r="AH58" s="26" t="str">
        <f>IF(OR($H58="no",$C58=0),"",IF($I58=Parameters!$K$15,$L58/($M58/2),$L58/$M58))</f>
        <v/>
      </c>
      <c r="AI58" s="26" t="str">
        <f>IF(OR($H58="no",$C58=0),"",IF($AH58&lt;0.5,Parameters!$X$4,IF($AH58&lt;1,Parameters!$Y$4,IF($AH58&lt;2,Parameters!$Z$4,Parameters!$AA$4))))</f>
        <v/>
      </c>
      <c r="AJ58" s="26" t="str">
        <f>IF(OR($H58="no",$C58=0),"",IF($AH58&lt;0.5,Parameters!$X$5,IF($AH58&lt;1,Parameters!$Y$5,IF($AH58&lt;2,Parameters!$Z$5,Parameters!$AA$5))))</f>
        <v/>
      </c>
      <c r="AK58" s="26" t="str">
        <f>IF(OR($H58="no",$C58=0),"",IF($I58=Parameters!$K$15,(2*($M58/2)*SIN(RADIANS(Calculations!$AG58/2))),(2*$M58*SIN(RADIANS($AG58/2)))))</f>
        <v/>
      </c>
      <c r="AL58" s="26" t="str">
        <f t="shared" si="11"/>
        <v/>
      </c>
      <c r="AM58" s="26" t="str">
        <f>IF(OR($H58="no",$C58=0),"",IF($I58=Parameters!$K$15,$AL58*$N58/2,$AL58*$N58))</f>
        <v/>
      </c>
      <c r="AN58" s="112" t="str">
        <f>IF(OR($H58="no",$C58=0),"",IF($I58=Parameters!$K$15,$AM58*2/Parameters!$AB$4,$AM58/Parameters!$AB$4))</f>
        <v/>
      </c>
      <c r="AU58" s="5"/>
      <c r="BF58" s="5"/>
      <c r="BG58" s="5"/>
      <c r="BH58" s="5"/>
      <c r="BI58" s="292">
        <f>'Window &amp; Door DATA INPUT'!H64</f>
        <v>0</v>
      </c>
      <c r="BJ58" s="293" t="str">
        <f t="shared" si="42"/>
        <v/>
      </c>
      <c r="BK58" s="5"/>
      <c r="BL58" s="5"/>
      <c r="BM58" s="5"/>
    </row>
    <row r="59" spans="2:65" x14ac:dyDescent="0.3">
      <c r="B59" s="53">
        <f>IF('Window &amp; Door DATA INPUT'!B65&gt;1,1,0)</f>
        <v>0</v>
      </c>
      <c r="C59" s="53">
        <f>IF(AND(B59=1,OR(D59=Parameters!$D$17, D59=Parameters!$D$18,D59=Parameters!$D$19,D59=Parameters!$D$20,D59=Parameters!$D$21,D59=Parameters!$D$22, D59=Parameters!$D$23, D59=Parameters!$D$24)),1,0)</f>
        <v>0</v>
      </c>
      <c r="D59" s="55" t="str">
        <f>IF('Window &amp; Door DATA INPUT'!B65="","",'Window &amp; Door DATA INPUT'!B65)</f>
        <v/>
      </c>
      <c r="E59" s="25" t="str">
        <f>IF('Window &amp; Door DATA INPUT'!D65="","",'Window &amp; Door DATA INPUT'!D65)</f>
        <v/>
      </c>
      <c r="F59" s="25" t="str">
        <f>IF(B59=1,'Window &amp; Door DATA INPUT'!H65&amp;RESULTS!$H$5,"")</f>
        <v/>
      </c>
      <c r="G59" s="25" t="str">
        <f>IF(B59=1,VLOOKUP(F59,Parameters!$H$4:$I$20,2,FALSE),"")</f>
        <v/>
      </c>
      <c r="H59" s="25" t="str">
        <f>IF(OR('Window &amp; Door DATA INPUT'!J65=Parameters!$K$4,'Window &amp; Door DATA INPUT'!J65=Parameters!$K$11),"No",IF('Window &amp; Door DATA INPUT'!K65="","",'Window &amp; Door DATA INPUT'!K65))</f>
        <v/>
      </c>
      <c r="I59" s="25" t="str">
        <f>IF('Window &amp; Door DATA INPUT'!J65="","",'Window &amp; Door DATA INPUT'!J65)</f>
        <v/>
      </c>
      <c r="J59" s="71" t="str">
        <f>IF('Window &amp; Door DATA INPUT'!L65=Parameters!$O$5,'Window &amp; Door DATA INPUT'!O65,IF(B59=1,('Window &amp; Door DATA INPUT'!N65*'Window &amp; Door DATA INPUT'!M65)/1000000,""))</f>
        <v/>
      </c>
      <c r="K59" s="72" t="str">
        <f>IF('Window &amp; Door DATA INPUT'!J65="","",VLOOKUP('Window &amp; Door DATA INPUT'!J65,Parameters!$K$4:$L$16,2,FALSE))</f>
        <v/>
      </c>
      <c r="L59" s="26" t="str">
        <f>IF($H59="yes",IF($K59="Y",'Window &amp; Door DATA INPUT'!Q65/1000,IF($K59="N",'Window &amp; Door DATA INPUT'!P65/1000)),"")</f>
        <v/>
      </c>
      <c r="M59" s="26" t="str">
        <f>IF($H59="yes",IF($K59="Y",'Window &amp; Door DATA INPUT'!P65/1000,IF($K59="N",'Window &amp; Door DATA INPUT'!Q65/1000)),"")</f>
        <v/>
      </c>
      <c r="N59" s="71" t="str">
        <f t="shared" si="37"/>
        <v/>
      </c>
      <c r="O59" s="72" t="str">
        <f>IF(AND(B59=1,C59=0,H59="yes"),"A",IF(AND(C59=1,H59="yes",'Window &amp; Door DATA INPUT'!R65="no"),"B",IF(AND(C59=1,H59="yes",'Window &amp; Door DATA INPUT'!R65="yes",'Window &amp; Door DATA INPUT'!S65="yes"),"C",IF(AND(C59=1,H59="yes",'Window &amp; Door DATA INPUT'!R65="yes",'Window &amp; Door DATA INPUT'!S65="no"),"D",""))))</f>
        <v/>
      </c>
      <c r="P59" s="100" t="str">
        <f>IF(AND(C59=1,H59="yes",OR(I59=Parameters!$K$12,I59=Parameters!$K$13,I59=Parameters!$K$14)),"E",IF(AND(C59=1,H59="yes",NOT(OR(I59=Parameters!$K$12,I59=Parameters!$K$13,I59=Parameters!$K$14))),"F",""))</f>
        <v/>
      </c>
      <c r="Q59" s="100" t="str">
        <f>IF(AND(B59=1,H59="yes"),VLOOKUP(I59,Parameters!$K$4:$M$16,3,FALSE),"")</f>
        <v/>
      </c>
      <c r="R59" s="100" t="str">
        <f>IF(AND(OR(O59="A",O59="B",O59="d"),Q59="input"),'Window &amp; Door DATA INPUT'!AA65,IF(AND(O59="C",Q59="input"),'Window &amp; Door DATA INPUT'!W65,Calculations!Q59))</f>
        <v/>
      </c>
      <c r="S59" s="75" t="str">
        <f>IF('Window &amp; Door DATA INPUT'!X65="Yes",'Window &amp; Door DATA INPUT'!Y65/1000,IF(B59=1,"N/A",""))</f>
        <v/>
      </c>
      <c r="T59" s="26" t="str">
        <f>IF(Q59="calc",IF(O59="c",'Window &amp; Door DATA INPUT'!U65/1000,(Parameters!$S$4-'Window &amp; Door DATA INPUT'!Z65+Parameters!$Q$4)/1000),"")</f>
        <v/>
      </c>
      <c r="U59" s="26" t="str">
        <f t="shared" si="38"/>
        <v/>
      </c>
      <c r="V59" s="26" t="str">
        <f t="shared" si="39"/>
        <v/>
      </c>
      <c r="W59" s="80" t="str">
        <f t="shared" si="40"/>
        <v/>
      </c>
      <c r="X59" s="26" t="str">
        <f>IF(OR($H59="no",$B59=0),"",IF($I59=Parameters!$K$15,$L59/($M59/2),$L59/$M59))</f>
        <v/>
      </c>
      <c r="Y59" s="26" t="str">
        <f>IF(OR($H59="no",$B59=0),"",IF($X59&lt;0.5,Parameters!$X$4,IF($X59&lt;1,Parameters!$Y$4,IF($X59&lt;2,Parameters!$Z$4,Parameters!$AA$4))))</f>
        <v/>
      </c>
      <c r="Z59" s="26" t="str">
        <f>IF(OR($H59="no",$B59=0),"",IF($X59&lt;0.5,Parameters!$X$5,IF($X59&lt;1,Parameters!$Y$5,IF($X59&lt;2,Parameters!$Z$5,Parameters!$AA$5))))</f>
        <v/>
      </c>
      <c r="AA59" s="26" t="str">
        <f>IF(OR($H59="no",$B59=0),"",IF($I59=Parameters!$K$15,(2*($M59/2)*SIN(RADIANS(Calculations!$W59/2))),(2*$M59*SIN(RADIANS($W59/2)))))</f>
        <v/>
      </c>
      <c r="AB59" s="26" t="str">
        <f t="shared" si="10"/>
        <v/>
      </c>
      <c r="AC59" s="26" t="str">
        <f>IF(OR($H59="no",$B59=0),"",IF($I59=Parameters!$K$15,$AB59*$N59/2,$AB59*$N59))</f>
        <v/>
      </c>
      <c r="AD59" s="112" t="str">
        <f>IF(OR($H59="no",$B59=0),"",IF($I59=Parameters!$K$15,$AC59*2/Parameters!$AB$4,$AC59/Parameters!$AB$4))</f>
        <v/>
      </c>
      <c r="AE59" s="26" t="str">
        <f>IF(AND(O59="B",Q59="calc"),V59,IF(AND(O59="C",Q59="calc"),'Window &amp; Door DATA INPUT'!T65/1000,""))</f>
        <v/>
      </c>
      <c r="AF59" s="100" t="str">
        <f>IF(AND(O59="B",Q59="input"),'Window &amp; Door DATA INPUT'!AA65,IF(AND(O59="C",Q59="input",P59="F"),'Window &amp; Door DATA INPUT'!V65,IF(AND(O59="C",P59="E"),0,IF(AND(O59="D"),0,IF(AND(B59=1,C59=0),"",(Calculations!Q59))))))</f>
        <v/>
      </c>
      <c r="AG59" s="80" t="str">
        <f t="shared" si="41"/>
        <v/>
      </c>
      <c r="AH59" s="26" t="str">
        <f>IF(OR($H59="no",$C59=0),"",IF($I59=Parameters!$K$15,$L59/($M59/2),$L59/$M59))</f>
        <v/>
      </c>
      <c r="AI59" s="26" t="str">
        <f>IF(OR($H59="no",$C59=0),"",IF($AH59&lt;0.5,Parameters!$X$4,IF($AH59&lt;1,Parameters!$Y$4,IF($AH59&lt;2,Parameters!$Z$4,Parameters!$AA$4))))</f>
        <v/>
      </c>
      <c r="AJ59" s="26" t="str">
        <f>IF(OR($H59="no",$C59=0),"",IF($AH59&lt;0.5,Parameters!$X$5,IF($AH59&lt;1,Parameters!$Y$5,IF($AH59&lt;2,Parameters!$Z$5,Parameters!$AA$5))))</f>
        <v/>
      </c>
      <c r="AK59" s="26" t="str">
        <f>IF(OR($H59="no",$C59=0),"",IF($I59=Parameters!$K$15,(2*($M59/2)*SIN(RADIANS(Calculations!$AG59/2))),(2*$M59*SIN(RADIANS($AG59/2)))))</f>
        <v/>
      </c>
      <c r="AL59" s="26" t="str">
        <f t="shared" si="11"/>
        <v/>
      </c>
      <c r="AM59" s="26" t="str">
        <f>IF(OR($H59="no",$C59=0),"",IF($I59=Parameters!$K$15,$AL59*$N59/2,$AL59*$N59))</f>
        <v/>
      </c>
      <c r="AN59" s="112" t="str">
        <f>IF(OR($H59="no",$C59=0),"",IF($I59=Parameters!$K$15,$AM59*2/Parameters!$AB$4,$AM59/Parameters!$AB$4))</f>
        <v/>
      </c>
      <c r="AU59" s="5"/>
      <c r="BF59" s="5"/>
      <c r="BG59" s="5"/>
      <c r="BH59" s="5"/>
      <c r="BI59" s="292">
        <f>'Window &amp; Door DATA INPUT'!H65</f>
        <v>0</v>
      </c>
      <c r="BJ59" s="293" t="str">
        <f t="shared" si="42"/>
        <v/>
      </c>
      <c r="BK59" s="5"/>
      <c r="BL59" s="5"/>
      <c r="BM59" s="5"/>
    </row>
    <row r="60" spans="2:65" x14ac:dyDescent="0.3">
      <c r="B60" s="53">
        <f>IF('Window &amp; Door DATA INPUT'!B66&gt;1,1,0)</f>
        <v>0</v>
      </c>
      <c r="C60" s="53">
        <f>IF(AND(B60=1,OR(D60=Parameters!$D$17, D60=Parameters!$D$18,D60=Parameters!$D$19,D60=Parameters!$D$20,D60=Parameters!$D$21,D60=Parameters!$D$22, D60=Parameters!$D$23, D60=Parameters!$D$24)),1,0)</f>
        <v>0</v>
      </c>
      <c r="D60" s="55" t="str">
        <f>IF('Window &amp; Door DATA INPUT'!B66="","",'Window &amp; Door DATA INPUT'!B66)</f>
        <v/>
      </c>
      <c r="E60" s="25" t="str">
        <f>IF('Window &amp; Door DATA INPUT'!D66="","",'Window &amp; Door DATA INPUT'!D66)</f>
        <v/>
      </c>
      <c r="F60" s="25" t="str">
        <f>IF(B60=1,'Window &amp; Door DATA INPUT'!H66&amp;RESULTS!$H$5,"")</f>
        <v/>
      </c>
      <c r="G60" s="25" t="str">
        <f>IF(B60=1,VLOOKUP(F60,Parameters!$H$4:$I$20,2,FALSE),"")</f>
        <v/>
      </c>
      <c r="H60" s="25" t="str">
        <f>IF(OR('Window &amp; Door DATA INPUT'!J66=Parameters!$K$4,'Window &amp; Door DATA INPUT'!J66=Parameters!$K$11),"No",IF('Window &amp; Door DATA INPUT'!K66="","",'Window &amp; Door DATA INPUT'!K66))</f>
        <v/>
      </c>
      <c r="I60" s="25" t="str">
        <f>IF('Window &amp; Door DATA INPUT'!J66="","",'Window &amp; Door DATA INPUT'!J66)</f>
        <v/>
      </c>
      <c r="J60" s="71" t="str">
        <f>IF('Window &amp; Door DATA INPUT'!L66=Parameters!$O$5,'Window &amp; Door DATA INPUT'!O66,IF(B60=1,('Window &amp; Door DATA INPUT'!N66*'Window &amp; Door DATA INPUT'!M66)/1000000,""))</f>
        <v/>
      </c>
      <c r="K60" s="72" t="str">
        <f>IF('Window &amp; Door DATA INPUT'!J66="","",VLOOKUP('Window &amp; Door DATA INPUT'!J66,Parameters!$K$4:$L$16,2,FALSE))</f>
        <v/>
      </c>
      <c r="L60" s="26" t="str">
        <f>IF($H60="yes",IF($K60="Y",'Window &amp; Door DATA INPUT'!Q66/1000,IF($K60="N",'Window &amp; Door DATA INPUT'!P66/1000)),"")</f>
        <v/>
      </c>
      <c r="M60" s="26" t="str">
        <f>IF($H60="yes",IF($K60="Y",'Window &amp; Door DATA INPUT'!P66/1000,IF($K60="N",'Window &amp; Door DATA INPUT'!Q66/1000)),"")</f>
        <v/>
      </c>
      <c r="N60" s="71" t="str">
        <f t="shared" si="37"/>
        <v/>
      </c>
      <c r="O60" s="72" t="str">
        <f>IF(AND(B60=1,C60=0,H60="yes"),"A",IF(AND(C60=1,H60="yes",'Window &amp; Door DATA INPUT'!R66="no"),"B",IF(AND(C60=1,H60="yes",'Window &amp; Door DATA INPUT'!R66="yes",'Window &amp; Door DATA INPUT'!S66="yes"),"C",IF(AND(C60=1,H60="yes",'Window &amp; Door DATA INPUT'!R66="yes",'Window &amp; Door DATA INPUT'!S66="no"),"D",""))))</f>
        <v/>
      </c>
      <c r="P60" s="100" t="str">
        <f>IF(AND(C60=1,H60="yes",OR(I60=Parameters!$K$12,I60=Parameters!$K$13,I60=Parameters!$K$14)),"E",IF(AND(C60=1,H60="yes",NOT(OR(I60=Parameters!$K$12,I60=Parameters!$K$13,I60=Parameters!$K$14))),"F",""))</f>
        <v/>
      </c>
      <c r="Q60" s="100" t="str">
        <f>IF(AND(B60=1,H60="yes"),VLOOKUP(I60,Parameters!$K$4:$M$16,3,FALSE),"")</f>
        <v/>
      </c>
      <c r="R60" s="100" t="str">
        <f>IF(AND(OR(O60="A",O60="B",O60="d"),Q60="input"),'Window &amp; Door DATA INPUT'!AA66,IF(AND(O60="C",Q60="input"),'Window &amp; Door DATA INPUT'!W66,Calculations!Q60))</f>
        <v/>
      </c>
      <c r="S60" s="75" t="str">
        <f>IF('Window &amp; Door DATA INPUT'!X66="Yes",'Window &amp; Door DATA INPUT'!Y66/1000,IF(B60=1,"N/A",""))</f>
        <v/>
      </c>
      <c r="T60" s="26" t="str">
        <f>IF(Q60="calc",IF(O60="c",'Window &amp; Door DATA INPUT'!U66/1000,(Parameters!$S$4-'Window &amp; Door DATA INPUT'!Z66+Parameters!$Q$4)/1000),"")</f>
        <v/>
      </c>
      <c r="U60" s="26" t="str">
        <f t="shared" si="38"/>
        <v/>
      </c>
      <c r="V60" s="26" t="str">
        <f t="shared" si="39"/>
        <v/>
      </c>
      <c r="W60" s="80" t="str">
        <f t="shared" si="40"/>
        <v/>
      </c>
      <c r="X60" s="26" t="str">
        <f>IF(OR($H60="no",$B60=0),"",IF($I60=Parameters!$K$15,$L60/($M60/2),$L60/$M60))</f>
        <v/>
      </c>
      <c r="Y60" s="26" t="str">
        <f>IF(OR($H60="no",$B60=0),"",IF($X60&lt;0.5,Parameters!$X$4,IF($X60&lt;1,Parameters!$Y$4,IF($X60&lt;2,Parameters!$Z$4,Parameters!$AA$4))))</f>
        <v/>
      </c>
      <c r="Z60" s="26" t="str">
        <f>IF(OR($H60="no",$B60=0),"",IF($X60&lt;0.5,Parameters!$X$5,IF($X60&lt;1,Parameters!$Y$5,IF($X60&lt;2,Parameters!$Z$5,Parameters!$AA$5))))</f>
        <v/>
      </c>
      <c r="AA60" s="26" t="str">
        <f>IF(OR($H60="no",$B60=0),"",IF($I60=Parameters!$K$15,(2*($M60/2)*SIN(RADIANS(Calculations!$W60/2))),(2*$M60*SIN(RADIANS($W60/2)))))</f>
        <v/>
      </c>
      <c r="AB60" s="26" t="str">
        <f t="shared" si="10"/>
        <v/>
      </c>
      <c r="AC60" s="26" t="str">
        <f>IF(OR($H60="no",$B60=0),"",IF($I60=Parameters!$K$15,$AB60*$N60/2,$AB60*$N60))</f>
        <v/>
      </c>
      <c r="AD60" s="112" t="str">
        <f>IF(OR($H60="no",$B60=0),"",IF($I60=Parameters!$K$15,$AC60*2/Parameters!$AB$4,$AC60/Parameters!$AB$4))</f>
        <v/>
      </c>
      <c r="AE60" s="26" t="str">
        <f>IF(AND(O60="B",Q60="calc"),V60,IF(AND(O60="C",Q60="calc"),'Window &amp; Door DATA INPUT'!T66/1000,""))</f>
        <v/>
      </c>
      <c r="AF60" s="100" t="str">
        <f>IF(AND(O60="B",Q60="input"),'Window &amp; Door DATA INPUT'!AA66,IF(AND(O60="C",Q60="input",P60="F"),'Window &amp; Door DATA INPUT'!V66,IF(AND(O60="C",P60="E"),0,IF(AND(O60="D"),0,IF(AND(B60=1,C60=0),"",(Calculations!Q60))))))</f>
        <v/>
      </c>
      <c r="AG60" s="80" t="str">
        <f t="shared" si="41"/>
        <v/>
      </c>
      <c r="AH60" s="26" t="str">
        <f>IF(OR($H60="no",$C60=0),"",IF($I60=Parameters!$K$15,$L60/($M60/2),$L60/$M60))</f>
        <v/>
      </c>
      <c r="AI60" s="26" t="str">
        <f>IF(OR($H60="no",$C60=0),"",IF($AH60&lt;0.5,Parameters!$X$4,IF($AH60&lt;1,Parameters!$Y$4,IF($AH60&lt;2,Parameters!$Z$4,Parameters!$AA$4))))</f>
        <v/>
      </c>
      <c r="AJ60" s="26" t="str">
        <f>IF(OR($H60="no",$C60=0),"",IF($AH60&lt;0.5,Parameters!$X$5,IF($AH60&lt;1,Parameters!$Y$5,IF($AH60&lt;2,Parameters!$Z$5,Parameters!$AA$5))))</f>
        <v/>
      </c>
      <c r="AK60" s="26" t="str">
        <f>IF(OR($H60="no",$C60=0),"",IF($I60=Parameters!$K$15,(2*($M60/2)*SIN(RADIANS(Calculations!$AG60/2))),(2*$M60*SIN(RADIANS($AG60/2)))))</f>
        <v/>
      </c>
      <c r="AL60" s="26" t="str">
        <f t="shared" si="11"/>
        <v/>
      </c>
      <c r="AM60" s="26" t="str">
        <f>IF(OR($H60="no",$C60=0),"",IF($I60=Parameters!$K$15,$AL60*$N60/2,$AL60*$N60))</f>
        <v/>
      </c>
      <c r="AN60" s="112" t="str">
        <f>IF(OR($H60="no",$C60=0),"",IF($I60=Parameters!$K$15,$AM60*2/Parameters!$AB$4,$AM60/Parameters!$AB$4))</f>
        <v/>
      </c>
      <c r="AU60" s="5"/>
      <c r="BF60" s="5"/>
      <c r="BG60" s="5"/>
      <c r="BH60" s="5"/>
      <c r="BI60" s="292">
        <f>'Window &amp; Door DATA INPUT'!H66</f>
        <v>0</v>
      </c>
      <c r="BJ60" s="293" t="str">
        <f t="shared" si="42"/>
        <v/>
      </c>
      <c r="BK60" s="5"/>
      <c r="BL60" s="5"/>
      <c r="BM60" s="5"/>
    </row>
    <row r="61" spans="2:65" x14ac:dyDescent="0.3">
      <c r="B61" s="53">
        <f>IF('Window &amp; Door DATA INPUT'!B67&gt;1,1,0)</f>
        <v>0</v>
      </c>
      <c r="C61" s="53">
        <f>IF(AND(B61=1,OR(D61=Parameters!$D$17, D61=Parameters!$D$18,D61=Parameters!$D$19,D61=Parameters!$D$20,D61=Parameters!$D$21,D61=Parameters!$D$22, D61=Parameters!$D$23, D61=Parameters!$D$24)),1,0)</f>
        <v>0</v>
      </c>
      <c r="D61" s="55" t="str">
        <f>IF('Window &amp; Door DATA INPUT'!B67="","",'Window &amp; Door DATA INPUT'!B67)</f>
        <v/>
      </c>
      <c r="E61" s="25" t="str">
        <f>IF('Window &amp; Door DATA INPUT'!D67="","",'Window &amp; Door DATA INPUT'!D67)</f>
        <v/>
      </c>
      <c r="F61" s="25" t="str">
        <f>IF(B61=1,'Window &amp; Door DATA INPUT'!H67&amp;RESULTS!$H$5,"")</f>
        <v/>
      </c>
      <c r="G61" s="25" t="str">
        <f>IF(B61=1,VLOOKUP(F61,Parameters!$H$4:$I$20,2,FALSE),"")</f>
        <v/>
      </c>
      <c r="H61" s="25" t="str">
        <f>IF(OR('Window &amp; Door DATA INPUT'!J67=Parameters!$K$4,'Window &amp; Door DATA INPUT'!J67=Parameters!$K$11),"No",IF('Window &amp; Door DATA INPUT'!K67="","",'Window &amp; Door DATA INPUT'!K67))</f>
        <v/>
      </c>
      <c r="I61" s="25" t="str">
        <f>IF('Window &amp; Door DATA INPUT'!J67="","",'Window &amp; Door DATA INPUT'!J67)</f>
        <v/>
      </c>
      <c r="J61" s="71" t="str">
        <f>IF('Window &amp; Door DATA INPUT'!L67=Parameters!$O$5,'Window &amp; Door DATA INPUT'!O67,IF(B61=1,('Window &amp; Door DATA INPUT'!N67*'Window &amp; Door DATA INPUT'!M67)/1000000,""))</f>
        <v/>
      </c>
      <c r="K61" s="72" t="str">
        <f>IF('Window &amp; Door DATA INPUT'!J67="","",VLOOKUP('Window &amp; Door DATA INPUT'!J67,Parameters!$K$4:$L$16,2,FALSE))</f>
        <v/>
      </c>
      <c r="L61" s="26" t="str">
        <f>IF($H61="yes",IF($K61="Y",'Window &amp; Door DATA INPUT'!Q67/1000,IF($K61="N",'Window &amp; Door DATA INPUT'!P67/1000)),"")</f>
        <v/>
      </c>
      <c r="M61" s="26" t="str">
        <f>IF($H61="yes",IF($K61="Y",'Window &amp; Door DATA INPUT'!P67/1000,IF($K61="N",'Window &amp; Door DATA INPUT'!Q67/1000)),"")</f>
        <v/>
      </c>
      <c r="N61" s="71" t="str">
        <f t="shared" si="37"/>
        <v/>
      </c>
      <c r="O61" s="72" t="str">
        <f>IF(AND(B61=1,C61=0,H61="yes"),"A",IF(AND(C61=1,H61="yes",'Window &amp; Door DATA INPUT'!R67="no"),"B",IF(AND(C61=1,H61="yes",'Window &amp; Door DATA INPUT'!R67="yes",'Window &amp; Door DATA INPUT'!S67="yes"),"C",IF(AND(C61=1,H61="yes",'Window &amp; Door DATA INPUT'!R67="yes",'Window &amp; Door DATA INPUT'!S67="no"),"D",""))))</f>
        <v/>
      </c>
      <c r="P61" s="100" t="str">
        <f>IF(AND(C61=1,H61="yes",OR(I61=Parameters!$K$12,I61=Parameters!$K$13,I61=Parameters!$K$14)),"E",IF(AND(C61=1,H61="yes",NOT(OR(I61=Parameters!$K$12,I61=Parameters!$K$13,I61=Parameters!$K$14))),"F",""))</f>
        <v/>
      </c>
      <c r="Q61" s="100" t="str">
        <f>IF(AND(B61=1,H61="yes"),VLOOKUP(I61,Parameters!$K$4:$M$16,3,FALSE),"")</f>
        <v/>
      </c>
      <c r="R61" s="100" t="str">
        <f>IF(AND(OR(O61="A",O61="B",O61="d"),Q61="input"),'Window &amp; Door DATA INPUT'!AA67,IF(AND(O61="C",Q61="input"),'Window &amp; Door DATA INPUT'!W67,Calculations!Q61))</f>
        <v/>
      </c>
      <c r="S61" s="75" t="str">
        <f>IF('Window &amp; Door DATA INPUT'!X67="Yes",'Window &amp; Door DATA INPUT'!Y67/1000,IF(B61=1,"N/A",""))</f>
        <v/>
      </c>
      <c r="T61" s="26" t="str">
        <f>IF(Q61="calc",IF(O61="c",'Window &amp; Door DATA INPUT'!U67/1000,(Parameters!$S$4-'Window &amp; Door DATA INPUT'!Z67+Parameters!$Q$4)/1000),"")</f>
        <v/>
      </c>
      <c r="U61" s="26" t="str">
        <f t="shared" si="38"/>
        <v/>
      </c>
      <c r="V61" s="26" t="str">
        <f t="shared" si="39"/>
        <v/>
      </c>
      <c r="W61" s="80" t="str">
        <f t="shared" si="40"/>
        <v/>
      </c>
      <c r="X61" s="26" t="str">
        <f>IF(OR($H61="no",$B61=0),"",IF($I61=Parameters!$K$15,$L61/($M61/2),$L61/$M61))</f>
        <v/>
      </c>
      <c r="Y61" s="26" t="str">
        <f>IF(OR($H61="no",$B61=0),"",IF($X61&lt;0.5,Parameters!$X$4,IF($X61&lt;1,Parameters!$Y$4,IF($X61&lt;2,Parameters!$Z$4,Parameters!$AA$4))))</f>
        <v/>
      </c>
      <c r="Z61" s="26" t="str">
        <f>IF(OR($H61="no",$B61=0),"",IF($X61&lt;0.5,Parameters!$X$5,IF($X61&lt;1,Parameters!$Y$5,IF($X61&lt;2,Parameters!$Z$5,Parameters!$AA$5))))</f>
        <v/>
      </c>
      <c r="AA61" s="26" t="str">
        <f>IF(OR($H61="no",$B61=0),"",IF($I61=Parameters!$K$15,(2*($M61/2)*SIN(RADIANS(Calculations!$W61/2))),(2*$M61*SIN(RADIANS($W61/2)))))</f>
        <v/>
      </c>
      <c r="AB61" s="26" t="str">
        <f t="shared" si="10"/>
        <v/>
      </c>
      <c r="AC61" s="26" t="str">
        <f>IF(OR($H61="no",$B61=0),"",IF($I61=Parameters!$K$15,$AB61*$N61/2,$AB61*$N61))</f>
        <v/>
      </c>
      <c r="AD61" s="112" t="str">
        <f>IF(OR($H61="no",$B61=0),"",IF($I61=Parameters!$K$15,$AC61*2/Parameters!$AB$4,$AC61/Parameters!$AB$4))</f>
        <v/>
      </c>
      <c r="AE61" s="26" t="str">
        <f>IF(AND(O61="B",Q61="calc"),V61,IF(AND(O61="C",Q61="calc"),'Window &amp; Door DATA INPUT'!T67/1000,""))</f>
        <v/>
      </c>
      <c r="AF61" s="100" t="str">
        <f>IF(AND(O61="B",Q61="input"),'Window &amp; Door DATA INPUT'!AA67,IF(AND(O61="C",Q61="input",P61="F"),'Window &amp; Door DATA INPUT'!V67,IF(AND(O61="C",P61="E"),0,IF(AND(O61="D"),0,IF(AND(B61=1,C61=0),"",(Calculations!Q61))))))</f>
        <v/>
      </c>
      <c r="AG61" s="80" t="str">
        <f t="shared" si="41"/>
        <v/>
      </c>
      <c r="AH61" s="26" t="str">
        <f>IF(OR($H61="no",$C61=0),"",IF($I61=Parameters!$K$15,$L61/($M61/2),$L61/$M61))</f>
        <v/>
      </c>
      <c r="AI61" s="26" t="str">
        <f>IF(OR($H61="no",$C61=0),"",IF($AH61&lt;0.5,Parameters!$X$4,IF($AH61&lt;1,Parameters!$Y$4,IF($AH61&lt;2,Parameters!$Z$4,Parameters!$AA$4))))</f>
        <v/>
      </c>
      <c r="AJ61" s="26" t="str">
        <f>IF(OR($H61="no",$C61=0),"",IF($AH61&lt;0.5,Parameters!$X$5,IF($AH61&lt;1,Parameters!$Y$5,IF($AH61&lt;2,Parameters!$Z$5,Parameters!$AA$5))))</f>
        <v/>
      </c>
      <c r="AK61" s="26" t="str">
        <f>IF(OR($H61="no",$C61=0),"",IF($I61=Parameters!$K$15,(2*($M61/2)*SIN(RADIANS(Calculations!$AG61/2))),(2*$M61*SIN(RADIANS($AG61/2)))))</f>
        <v/>
      </c>
      <c r="AL61" s="26" t="str">
        <f t="shared" si="11"/>
        <v/>
      </c>
      <c r="AM61" s="26" t="str">
        <f>IF(OR($H61="no",$C61=0),"",IF($I61=Parameters!$K$15,$AL61*$N61/2,$AL61*$N61))</f>
        <v/>
      </c>
      <c r="AN61" s="112" t="str">
        <f>IF(OR($H61="no",$C61=0),"",IF($I61=Parameters!$K$15,$AM61*2/Parameters!$AB$4,$AM61/Parameters!$AB$4))</f>
        <v/>
      </c>
      <c r="AU61" s="5"/>
      <c r="BF61" s="5"/>
      <c r="BG61" s="5"/>
      <c r="BH61" s="5"/>
      <c r="BI61" s="292">
        <f>'Window &amp; Door DATA INPUT'!H67</f>
        <v>0</v>
      </c>
      <c r="BJ61" s="293" t="str">
        <f t="shared" si="42"/>
        <v/>
      </c>
      <c r="BK61" s="5"/>
      <c r="BL61" s="5"/>
      <c r="BM61" s="5"/>
    </row>
    <row r="62" spans="2:65" x14ac:dyDescent="0.3">
      <c r="B62" s="53">
        <f>IF('Window &amp; Door DATA INPUT'!B68&gt;1,1,0)</f>
        <v>0</v>
      </c>
      <c r="C62" s="53">
        <f>IF(AND(B62=1,OR(D62=Parameters!$D$17, D62=Parameters!$D$18,D62=Parameters!$D$19,D62=Parameters!$D$20,D62=Parameters!$D$21,D62=Parameters!$D$22, D62=Parameters!$D$23, D62=Parameters!$D$24)),1,0)</f>
        <v>0</v>
      </c>
      <c r="D62" s="55" t="str">
        <f>IF('Window &amp; Door DATA INPUT'!B68="","",'Window &amp; Door DATA INPUT'!B68)</f>
        <v/>
      </c>
      <c r="E62" s="25" t="str">
        <f>IF('Window &amp; Door DATA INPUT'!D68="","",'Window &amp; Door DATA INPUT'!D68)</f>
        <v/>
      </c>
      <c r="F62" s="25" t="str">
        <f>IF(B62=1,'Window &amp; Door DATA INPUT'!H68&amp;RESULTS!$H$5,"")</f>
        <v/>
      </c>
      <c r="G62" s="25" t="str">
        <f>IF(B62=1,VLOOKUP(F62,Parameters!$H$4:$I$20,2,FALSE),"")</f>
        <v/>
      </c>
      <c r="H62" s="25" t="str">
        <f>IF(OR('Window &amp; Door DATA INPUT'!J68=Parameters!$K$4,'Window &amp; Door DATA INPUT'!J68=Parameters!$K$11),"No",IF('Window &amp; Door DATA INPUT'!K68="","",'Window &amp; Door DATA INPUT'!K68))</f>
        <v/>
      </c>
      <c r="I62" s="25" t="str">
        <f>IF('Window &amp; Door DATA INPUT'!J68="","",'Window &amp; Door DATA INPUT'!J68)</f>
        <v/>
      </c>
      <c r="J62" s="71" t="str">
        <f>IF('Window &amp; Door DATA INPUT'!L68=Parameters!$O$5,'Window &amp; Door DATA INPUT'!O68,IF(B62=1,('Window &amp; Door DATA INPUT'!N68*'Window &amp; Door DATA INPUT'!M68)/1000000,""))</f>
        <v/>
      </c>
      <c r="K62" s="72" t="str">
        <f>IF('Window &amp; Door DATA INPUT'!J68="","",VLOOKUP('Window &amp; Door DATA INPUT'!J68,Parameters!$K$4:$L$16,2,FALSE))</f>
        <v/>
      </c>
      <c r="L62" s="26" t="str">
        <f>IF($H62="yes",IF($K62="Y",'Window &amp; Door DATA INPUT'!Q68/1000,IF($K62="N",'Window &amp; Door DATA INPUT'!P68/1000)),"")</f>
        <v/>
      </c>
      <c r="M62" s="26" t="str">
        <f>IF($H62="yes",IF($K62="Y",'Window &amp; Door DATA INPUT'!P68/1000,IF($K62="N",'Window &amp; Door DATA INPUT'!Q68/1000)),"")</f>
        <v/>
      </c>
      <c r="N62" s="71" t="str">
        <f t="shared" si="37"/>
        <v/>
      </c>
      <c r="O62" s="72" t="str">
        <f>IF(AND(B62=1,C62=0,H62="yes"),"A",IF(AND(C62=1,H62="yes",'Window &amp; Door DATA INPUT'!R68="no"),"B",IF(AND(C62=1,H62="yes",'Window &amp; Door DATA INPUT'!R68="yes",'Window &amp; Door DATA INPUT'!S68="yes"),"C",IF(AND(C62=1,H62="yes",'Window &amp; Door DATA INPUT'!R68="yes",'Window &amp; Door DATA INPUT'!S68="no"),"D",""))))</f>
        <v/>
      </c>
      <c r="P62" s="100" t="str">
        <f>IF(AND(C62=1,H62="yes",OR(I62=Parameters!$K$12,I62=Parameters!$K$13,I62=Parameters!$K$14)),"E",IF(AND(C62=1,H62="yes",NOT(OR(I62=Parameters!$K$12,I62=Parameters!$K$13,I62=Parameters!$K$14))),"F",""))</f>
        <v/>
      </c>
      <c r="Q62" s="100" t="str">
        <f>IF(AND(B62=1,H62="yes"),VLOOKUP(I62,Parameters!$K$4:$M$16,3,FALSE),"")</f>
        <v/>
      </c>
      <c r="R62" s="100" t="str">
        <f>IF(AND(OR(O62="A",O62="B",O62="d"),Q62="input"),'Window &amp; Door DATA INPUT'!AA68,IF(AND(O62="C",Q62="input"),'Window &amp; Door DATA INPUT'!W68,Calculations!Q62))</f>
        <v/>
      </c>
      <c r="S62" s="75" t="str">
        <f>IF('Window &amp; Door DATA INPUT'!X68="Yes",'Window &amp; Door DATA INPUT'!Y68/1000,IF(B62=1,"N/A",""))</f>
        <v/>
      </c>
      <c r="T62" s="26" t="str">
        <f>IF(Q62="calc",IF(O62="c",'Window &amp; Door DATA INPUT'!U68/1000,(Parameters!$S$4-'Window &amp; Door DATA INPUT'!Z68+Parameters!$Q$4)/1000),"")</f>
        <v/>
      </c>
      <c r="U62" s="26" t="str">
        <f t="shared" si="38"/>
        <v/>
      </c>
      <c r="V62" s="26" t="str">
        <f t="shared" si="39"/>
        <v/>
      </c>
      <c r="W62" s="80" t="str">
        <f t="shared" si="40"/>
        <v/>
      </c>
      <c r="X62" s="26" t="str">
        <f>IF(OR($H62="no",$B62=0),"",IF($I62=Parameters!$K$15,$L62/($M62/2),$L62/$M62))</f>
        <v/>
      </c>
      <c r="Y62" s="26" t="str">
        <f>IF(OR($H62="no",$B62=0),"",IF($X62&lt;0.5,Parameters!$X$4,IF($X62&lt;1,Parameters!$Y$4,IF($X62&lt;2,Parameters!$Z$4,Parameters!$AA$4))))</f>
        <v/>
      </c>
      <c r="Z62" s="26" t="str">
        <f>IF(OR($H62="no",$B62=0),"",IF($X62&lt;0.5,Parameters!$X$5,IF($X62&lt;1,Parameters!$Y$5,IF($X62&lt;2,Parameters!$Z$5,Parameters!$AA$5))))</f>
        <v/>
      </c>
      <c r="AA62" s="26" t="str">
        <f>IF(OR($H62="no",$B62=0),"",IF($I62=Parameters!$K$15,(2*($M62/2)*SIN(RADIANS(Calculations!$W62/2))),(2*$M62*SIN(RADIANS($W62/2)))))</f>
        <v/>
      </c>
      <c r="AB62" s="26" t="str">
        <f t="shared" si="10"/>
        <v/>
      </c>
      <c r="AC62" s="26" t="str">
        <f>IF(OR($H62="no",$B62=0),"",IF($I62=Parameters!$K$15,$AB62*$N62/2,$AB62*$N62))</f>
        <v/>
      </c>
      <c r="AD62" s="112" t="str">
        <f>IF(OR($H62="no",$B62=0),"",IF($I62=Parameters!$K$15,$AC62*2/Parameters!$AB$4,$AC62/Parameters!$AB$4))</f>
        <v/>
      </c>
      <c r="AE62" s="26" t="str">
        <f>IF(AND(O62="B",Q62="calc"),V62,IF(AND(O62="C",Q62="calc"),'Window &amp; Door DATA INPUT'!T68/1000,""))</f>
        <v/>
      </c>
      <c r="AF62" s="100" t="str">
        <f>IF(AND(O62="B",Q62="input"),'Window &amp; Door DATA INPUT'!AA68,IF(AND(O62="C",Q62="input",P62="F"),'Window &amp; Door DATA INPUT'!V68,IF(AND(O62="C",P62="E"),0,IF(AND(O62="D"),0,IF(AND(B62=1,C62=0),"",(Calculations!Q62))))))</f>
        <v/>
      </c>
      <c r="AG62" s="80" t="str">
        <f t="shared" si="41"/>
        <v/>
      </c>
      <c r="AH62" s="26" t="str">
        <f>IF(OR($H62="no",$C62=0),"",IF($I62=Parameters!$K$15,$L62/($M62/2),$L62/$M62))</f>
        <v/>
      </c>
      <c r="AI62" s="26" t="str">
        <f>IF(OR($H62="no",$C62=0),"",IF($AH62&lt;0.5,Parameters!$X$4,IF($AH62&lt;1,Parameters!$Y$4,IF($AH62&lt;2,Parameters!$Z$4,Parameters!$AA$4))))</f>
        <v/>
      </c>
      <c r="AJ62" s="26" t="str">
        <f>IF(OR($H62="no",$C62=0),"",IF($AH62&lt;0.5,Parameters!$X$5,IF($AH62&lt;1,Parameters!$Y$5,IF($AH62&lt;2,Parameters!$Z$5,Parameters!$AA$5))))</f>
        <v/>
      </c>
      <c r="AK62" s="26" t="str">
        <f>IF(OR($H62="no",$C62=0),"",IF($I62=Parameters!$K$15,(2*($M62/2)*SIN(RADIANS(Calculations!$AG62/2))),(2*$M62*SIN(RADIANS($AG62/2)))))</f>
        <v/>
      </c>
      <c r="AL62" s="26" t="str">
        <f t="shared" si="11"/>
        <v/>
      </c>
      <c r="AM62" s="26" t="str">
        <f>IF(OR($H62="no",$C62=0),"",IF($I62=Parameters!$K$15,$AL62*$N62/2,$AL62*$N62))</f>
        <v/>
      </c>
      <c r="AN62" s="112" t="str">
        <f>IF(OR($H62="no",$C62=0),"",IF($I62=Parameters!$K$15,$AM62*2/Parameters!$AB$4,$AM62/Parameters!$AB$4))</f>
        <v/>
      </c>
      <c r="AU62" s="5"/>
      <c r="BF62" s="5"/>
      <c r="BG62" s="5"/>
      <c r="BH62" s="5"/>
      <c r="BI62" s="292">
        <f>'Window &amp; Door DATA INPUT'!H68</f>
        <v>0</v>
      </c>
      <c r="BJ62" s="293" t="str">
        <f t="shared" si="42"/>
        <v/>
      </c>
      <c r="BK62" s="5"/>
      <c r="BL62" s="5"/>
      <c r="BM62" s="5"/>
    </row>
    <row r="63" spans="2:65" x14ac:dyDescent="0.3">
      <c r="B63" s="53">
        <f>IF('Window &amp; Door DATA INPUT'!B69&gt;1,1,0)</f>
        <v>0</v>
      </c>
      <c r="C63" s="53">
        <f>IF(AND(B63=1,OR(D63=Parameters!$D$17, D63=Parameters!$D$18,D63=Parameters!$D$19,D63=Parameters!$D$20,D63=Parameters!$D$21,D63=Parameters!$D$22, D63=Parameters!$D$23, D63=Parameters!$D$24)),1,0)</f>
        <v>0</v>
      </c>
      <c r="D63" s="55" t="str">
        <f>IF('Window &amp; Door DATA INPUT'!B69="","",'Window &amp; Door DATA INPUT'!B69)</f>
        <v/>
      </c>
      <c r="E63" s="25" t="str">
        <f>IF('Window &amp; Door DATA INPUT'!D69="","",'Window &amp; Door DATA INPUT'!D69)</f>
        <v/>
      </c>
      <c r="F63" s="25" t="str">
        <f>IF(B63=1,'Window &amp; Door DATA INPUT'!H69&amp;RESULTS!$H$5,"")</f>
        <v/>
      </c>
      <c r="G63" s="25" t="str">
        <f>IF(B63=1,VLOOKUP(F63,Parameters!$H$4:$I$20,2,FALSE),"")</f>
        <v/>
      </c>
      <c r="H63" s="25" t="str">
        <f>IF(OR('Window &amp; Door DATA INPUT'!J69=Parameters!$K$4,'Window &amp; Door DATA INPUT'!J69=Parameters!$K$11),"No",IF('Window &amp; Door DATA INPUT'!K69="","",'Window &amp; Door DATA INPUT'!K69))</f>
        <v/>
      </c>
      <c r="I63" s="25" t="str">
        <f>IF('Window &amp; Door DATA INPUT'!J69="","",'Window &amp; Door DATA INPUT'!J69)</f>
        <v/>
      </c>
      <c r="J63" s="71" t="str">
        <f>IF('Window &amp; Door DATA INPUT'!L69=Parameters!$O$5,'Window &amp; Door DATA INPUT'!O69,IF(B63=1,('Window &amp; Door DATA INPUT'!N69*'Window &amp; Door DATA INPUT'!M69)/1000000,""))</f>
        <v/>
      </c>
      <c r="K63" s="72" t="str">
        <f>IF('Window &amp; Door DATA INPUT'!J69="","",VLOOKUP('Window &amp; Door DATA INPUT'!J69,Parameters!$K$4:$L$16,2,FALSE))</f>
        <v/>
      </c>
      <c r="L63" s="26" t="str">
        <f>IF($H63="yes",IF($K63="Y",'Window &amp; Door DATA INPUT'!Q69/1000,IF($K63="N",'Window &amp; Door DATA INPUT'!P69/1000)),"")</f>
        <v/>
      </c>
      <c r="M63" s="26" t="str">
        <f>IF($H63="yes",IF($K63="Y",'Window &amp; Door DATA INPUT'!P69/1000,IF($K63="N",'Window &amp; Door DATA INPUT'!Q69/1000)),"")</f>
        <v/>
      </c>
      <c r="N63" s="71" t="str">
        <f t="shared" si="37"/>
        <v/>
      </c>
      <c r="O63" s="72" t="str">
        <f>IF(AND(B63=1,C63=0,H63="yes"),"A",IF(AND(C63=1,H63="yes",'Window &amp; Door DATA INPUT'!R69="no"),"B",IF(AND(C63=1,H63="yes",'Window &amp; Door DATA INPUT'!R69="yes",'Window &amp; Door DATA INPUT'!S69="yes"),"C",IF(AND(C63=1,H63="yes",'Window &amp; Door DATA INPUT'!R69="yes",'Window &amp; Door DATA INPUT'!S69="no"),"D",""))))</f>
        <v/>
      </c>
      <c r="P63" s="100" t="str">
        <f>IF(AND(C63=1,H63="yes",OR(I63=Parameters!$K$12,I63=Parameters!$K$13,I63=Parameters!$K$14)),"E",IF(AND(C63=1,H63="yes",NOT(OR(I63=Parameters!$K$12,I63=Parameters!$K$13,I63=Parameters!$K$14))),"F",""))</f>
        <v/>
      </c>
      <c r="Q63" s="100" t="str">
        <f>IF(AND(B63=1,H63="yes"),VLOOKUP(I63,Parameters!$K$4:$M$16,3,FALSE),"")</f>
        <v/>
      </c>
      <c r="R63" s="100" t="str">
        <f>IF(AND(OR(O63="A",O63="B",O63="d"),Q63="input"),'Window &amp; Door DATA INPUT'!AA69,IF(AND(O63="C",Q63="input"),'Window &amp; Door DATA INPUT'!W69,Calculations!Q63))</f>
        <v/>
      </c>
      <c r="S63" s="75" t="str">
        <f>IF('Window &amp; Door DATA INPUT'!X69="Yes",'Window &amp; Door DATA INPUT'!Y69/1000,IF(B63=1,"N/A",""))</f>
        <v/>
      </c>
      <c r="T63" s="26" t="str">
        <f>IF(Q63="calc",IF(O63="c",'Window &amp; Door DATA INPUT'!U69/1000,(Parameters!$S$4-'Window &amp; Door DATA INPUT'!Z69+Parameters!$Q$4)/1000),"")</f>
        <v/>
      </c>
      <c r="U63" s="26" t="str">
        <f t="shared" si="38"/>
        <v/>
      </c>
      <c r="V63" s="26" t="str">
        <f t="shared" si="39"/>
        <v/>
      </c>
      <c r="W63" s="80" t="str">
        <f t="shared" si="40"/>
        <v/>
      </c>
      <c r="X63" s="26" t="str">
        <f>IF(OR($H63="no",$B63=0),"",IF($I63=Parameters!$K$15,$L63/($M63/2),$L63/$M63))</f>
        <v/>
      </c>
      <c r="Y63" s="26" t="str">
        <f>IF(OR($H63="no",$B63=0),"",IF($X63&lt;0.5,Parameters!$X$4,IF($X63&lt;1,Parameters!$Y$4,IF($X63&lt;2,Parameters!$Z$4,Parameters!$AA$4))))</f>
        <v/>
      </c>
      <c r="Z63" s="26" t="str">
        <f>IF(OR($H63="no",$B63=0),"",IF($X63&lt;0.5,Parameters!$X$5,IF($X63&lt;1,Parameters!$Y$5,IF($X63&lt;2,Parameters!$Z$5,Parameters!$AA$5))))</f>
        <v/>
      </c>
      <c r="AA63" s="26" t="str">
        <f>IF(OR($H63="no",$B63=0),"",IF($I63=Parameters!$K$15,(2*($M63/2)*SIN(RADIANS(Calculations!$W63/2))),(2*$M63*SIN(RADIANS($W63/2)))))</f>
        <v/>
      </c>
      <c r="AB63" s="26" t="str">
        <f t="shared" si="10"/>
        <v/>
      </c>
      <c r="AC63" s="26" t="str">
        <f>IF(OR($H63="no",$B63=0),"",IF($I63=Parameters!$K$15,$AB63*$N63/2,$AB63*$N63))</f>
        <v/>
      </c>
      <c r="AD63" s="112" t="str">
        <f>IF(OR($H63="no",$B63=0),"",IF($I63=Parameters!$K$15,$AC63*2/Parameters!$AB$4,$AC63/Parameters!$AB$4))</f>
        <v/>
      </c>
      <c r="AE63" s="26" t="str">
        <f>IF(AND(O63="B",Q63="calc"),V63,IF(AND(O63="C",Q63="calc"),'Window &amp; Door DATA INPUT'!T69/1000,""))</f>
        <v/>
      </c>
      <c r="AF63" s="100" t="str">
        <f>IF(AND(O63="B",Q63="input"),'Window &amp; Door DATA INPUT'!AA69,IF(AND(O63="C",Q63="input",P63="F"),'Window &amp; Door DATA INPUT'!V69,IF(AND(O63="C",P63="E"),0,IF(AND(O63="D"),0,IF(AND(B63=1,C63=0),"",(Calculations!Q63))))))</f>
        <v/>
      </c>
      <c r="AG63" s="80" t="str">
        <f t="shared" si="41"/>
        <v/>
      </c>
      <c r="AH63" s="26" t="str">
        <f>IF(OR($H63="no",$C63=0),"",IF($I63=Parameters!$K$15,$L63/($M63/2),$L63/$M63))</f>
        <v/>
      </c>
      <c r="AI63" s="26" t="str">
        <f>IF(OR($H63="no",$C63=0),"",IF($AH63&lt;0.5,Parameters!$X$4,IF($AH63&lt;1,Parameters!$Y$4,IF($AH63&lt;2,Parameters!$Z$4,Parameters!$AA$4))))</f>
        <v/>
      </c>
      <c r="AJ63" s="26" t="str">
        <f>IF(OR($H63="no",$C63=0),"",IF($AH63&lt;0.5,Parameters!$X$5,IF($AH63&lt;1,Parameters!$Y$5,IF($AH63&lt;2,Parameters!$Z$5,Parameters!$AA$5))))</f>
        <v/>
      </c>
      <c r="AK63" s="26" t="str">
        <f>IF(OR($H63="no",$C63=0),"",IF($I63=Parameters!$K$15,(2*($M63/2)*SIN(RADIANS(Calculations!$AG63/2))),(2*$M63*SIN(RADIANS($AG63/2)))))</f>
        <v/>
      </c>
      <c r="AL63" s="26" t="str">
        <f t="shared" si="11"/>
        <v/>
      </c>
      <c r="AM63" s="26" t="str">
        <f>IF(OR($H63="no",$C63=0),"",IF($I63=Parameters!$K$15,$AL63*$N63/2,$AL63*$N63))</f>
        <v/>
      </c>
      <c r="AN63" s="112" t="str">
        <f>IF(OR($H63="no",$C63=0),"",IF($I63=Parameters!$K$15,$AM63*2/Parameters!$AB$4,$AM63/Parameters!$AB$4))</f>
        <v/>
      </c>
      <c r="AU63" s="5"/>
      <c r="BF63" s="5"/>
      <c r="BG63" s="5"/>
      <c r="BH63" s="5"/>
      <c r="BI63" s="292">
        <f>'Window &amp; Door DATA INPUT'!H69</f>
        <v>0</v>
      </c>
      <c r="BJ63" s="293" t="str">
        <f t="shared" si="42"/>
        <v/>
      </c>
      <c r="BK63" s="5"/>
      <c r="BL63" s="5"/>
      <c r="BM63" s="5"/>
    </row>
    <row r="64" spans="2:65" x14ac:dyDescent="0.3">
      <c r="B64" s="53">
        <f>IF('Window &amp; Door DATA INPUT'!B70&gt;1,1,0)</f>
        <v>0</v>
      </c>
      <c r="C64" s="53">
        <f>IF(AND(B64=1,OR(D64=Parameters!$D$17, D64=Parameters!$D$18,D64=Parameters!$D$19,D64=Parameters!$D$20,D64=Parameters!$D$21,D64=Parameters!$D$22, D64=Parameters!$D$23, D64=Parameters!$D$24)),1,0)</f>
        <v>0</v>
      </c>
      <c r="D64" s="55" t="str">
        <f>IF('Window &amp; Door DATA INPUT'!B70="","",'Window &amp; Door DATA INPUT'!B70)</f>
        <v/>
      </c>
      <c r="E64" s="25" t="str">
        <f>IF('Window &amp; Door DATA INPUT'!D70="","",'Window &amp; Door DATA INPUT'!D70)</f>
        <v/>
      </c>
      <c r="F64" s="25" t="str">
        <f>IF(B64=1,'Window &amp; Door DATA INPUT'!H70&amp;RESULTS!$H$5,"")</f>
        <v/>
      </c>
      <c r="G64" s="25" t="str">
        <f>IF(B64=1,VLOOKUP(F64,Parameters!$H$4:$I$20,2,FALSE),"")</f>
        <v/>
      </c>
      <c r="H64" s="25" t="str">
        <f>IF(OR('Window &amp; Door DATA INPUT'!J70=Parameters!$K$4,'Window &amp; Door DATA INPUT'!J70=Parameters!$K$11),"No",IF('Window &amp; Door DATA INPUT'!K70="","",'Window &amp; Door DATA INPUT'!K70))</f>
        <v/>
      </c>
      <c r="I64" s="25" t="str">
        <f>IF('Window &amp; Door DATA INPUT'!J70="","",'Window &amp; Door DATA INPUT'!J70)</f>
        <v/>
      </c>
      <c r="J64" s="71" t="str">
        <f>IF('Window &amp; Door DATA INPUT'!L70=Parameters!$O$5,'Window &amp; Door DATA INPUT'!O70,IF(B64=1,('Window &amp; Door DATA INPUT'!N70*'Window &amp; Door DATA INPUT'!M70)/1000000,""))</f>
        <v/>
      </c>
      <c r="K64" s="72" t="str">
        <f>IF('Window &amp; Door DATA INPUT'!J70="","",VLOOKUP('Window &amp; Door DATA INPUT'!J70,Parameters!$K$4:$L$16,2,FALSE))</f>
        <v/>
      </c>
      <c r="L64" s="26" t="str">
        <f>IF($H64="yes",IF($K64="Y",'Window &amp; Door DATA INPUT'!Q70/1000,IF($K64="N",'Window &amp; Door DATA INPUT'!P70/1000)),"")</f>
        <v/>
      </c>
      <c r="M64" s="26" t="str">
        <f>IF($H64="yes",IF($K64="Y",'Window &amp; Door DATA INPUT'!P70/1000,IF($K64="N",'Window &amp; Door DATA INPUT'!Q70/1000)),"")</f>
        <v/>
      </c>
      <c r="N64" s="71" t="str">
        <f t="shared" si="37"/>
        <v/>
      </c>
      <c r="O64" s="72" t="str">
        <f>IF(AND(B64=1,C64=0,H64="yes"),"A",IF(AND(C64=1,H64="yes",'Window &amp; Door DATA INPUT'!R70="no"),"B",IF(AND(C64=1,H64="yes",'Window &amp; Door DATA INPUT'!R70="yes",'Window &amp; Door DATA INPUT'!S70="yes"),"C",IF(AND(C64=1,H64="yes",'Window &amp; Door DATA INPUT'!R70="yes",'Window &amp; Door DATA INPUT'!S70="no"),"D",""))))</f>
        <v/>
      </c>
      <c r="P64" s="100" t="str">
        <f>IF(AND(C64=1,H64="yes",OR(I64=Parameters!$K$12,I64=Parameters!$K$13,I64=Parameters!$K$14)),"E",IF(AND(C64=1,H64="yes",NOT(OR(I64=Parameters!$K$12,I64=Parameters!$K$13,I64=Parameters!$K$14))),"F",""))</f>
        <v/>
      </c>
      <c r="Q64" s="100" t="str">
        <f>IF(AND(B64=1,H64="yes"),VLOOKUP(I64,Parameters!$K$4:$M$16,3,FALSE),"")</f>
        <v/>
      </c>
      <c r="R64" s="100" t="str">
        <f>IF(AND(OR(O64="A",O64="B",O64="d"),Q64="input"),'Window &amp; Door DATA INPUT'!AA70,IF(AND(O64="C",Q64="input"),'Window &amp; Door DATA INPUT'!W70,Calculations!Q64))</f>
        <v/>
      </c>
      <c r="S64" s="75" t="str">
        <f>IF('Window &amp; Door DATA INPUT'!X70="Yes",'Window &amp; Door DATA INPUT'!Y70/1000,IF(B64=1,"N/A",""))</f>
        <v/>
      </c>
      <c r="T64" s="26" t="str">
        <f>IF(Q64="calc",IF(O64="c",'Window &amp; Door DATA INPUT'!U70/1000,(Parameters!$S$4-'Window &amp; Door DATA INPUT'!Z70+Parameters!$Q$4)/1000),"")</f>
        <v/>
      </c>
      <c r="U64" s="26" t="str">
        <f t="shared" si="38"/>
        <v/>
      </c>
      <c r="V64" s="26" t="str">
        <f t="shared" si="39"/>
        <v/>
      </c>
      <c r="W64" s="80" t="str">
        <f t="shared" si="40"/>
        <v/>
      </c>
      <c r="X64" s="26" t="str">
        <f>IF(OR($H64="no",$B64=0),"",IF($I64=Parameters!$K$15,$L64/($M64/2),$L64/$M64))</f>
        <v/>
      </c>
      <c r="Y64" s="26" t="str">
        <f>IF(OR($H64="no",$B64=0),"",IF($X64&lt;0.5,Parameters!$X$4,IF($X64&lt;1,Parameters!$Y$4,IF($X64&lt;2,Parameters!$Z$4,Parameters!$AA$4))))</f>
        <v/>
      </c>
      <c r="Z64" s="26" t="str">
        <f>IF(OR($H64="no",$B64=0),"",IF($X64&lt;0.5,Parameters!$X$5,IF($X64&lt;1,Parameters!$Y$5,IF($X64&lt;2,Parameters!$Z$5,Parameters!$AA$5))))</f>
        <v/>
      </c>
      <c r="AA64" s="26" t="str">
        <f>IF(OR($H64="no",$B64=0),"",IF($I64=Parameters!$K$15,(2*($M64/2)*SIN(RADIANS(Calculations!$W64/2))),(2*$M64*SIN(RADIANS($W64/2)))))</f>
        <v/>
      </c>
      <c r="AB64" s="26" t="str">
        <f t="shared" si="10"/>
        <v/>
      </c>
      <c r="AC64" s="26" t="str">
        <f>IF(OR($H64="no",$B64=0),"",IF($I64=Parameters!$K$15,$AB64*$N64/2,$AB64*$N64))</f>
        <v/>
      </c>
      <c r="AD64" s="112" t="str">
        <f>IF(OR($H64="no",$B64=0),"",IF($I64=Parameters!$K$15,$AC64*2/Parameters!$AB$4,$AC64/Parameters!$AB$4))</f>
        <v/>
      </c>
      <c r="AE64" s="26" t="str">
        <f>IF(AND(O64="B",Q64="calc"),V64,IF(AND(O64="C",Q64="calc"),'Window &amp; Door DATA INPUT'!T70/1000,""))</f>
        <v/>
      </c>
      <c r="AF64" s="100" t="str">
        <f>IF(AND(O64="B",Q64="input"),'Window &amp; Door DATA INPUT'!AA70,IF(AND(O64="C",Q64="input",P64="F"),'Window &amp; Door DATA INPUT'!V70,IF(AND(O64="C",P64="E"),0,IF(AND(O64="D"),0,IF(AND(B64=1,C64=0),"",(Calculations!Q64))))))</f>
        <v/>
      </c>
      <c r="AG64" s="80" t="str">
        <f t="shared" si="41"/>
        <v/>
      </c>
      <c r="AH64" s="26" t="str">
        <f>IF(OR($H64="no",$C64=0),"",IF($I64=Parameters!$K$15,$L64/($M64/2),$L64/$M64))</f>
        <v/>
      </c>
      <c r="AI64" s="26" t="str">
        <f>IF(OR($H64="no",$C64=0),"",IF($AH64&lt;0.5,Parameters!$X$4,IF($AH64&lt;1,Parameters!$Y$4,IF($AH64&lt;2,Parameters!$Z$4,Parameters!$AA$4))))</f>
        <v/>
      </c>
      <c r="AJ64" s="26" t="str">
        <f>IF(OR($H64="no",$C64=0),"",IF($AH64&lt;0.5,Parameters!$X$5,IF($AH64&lt;1,Parameters!$Y$5,IF($AH64&lt;2,Parameters!$Z$5,Parameters!$AA$5))))</f>
        <v/>
      </c>
      <c r="AK64" s="26" t="str">
        <f>IF(OR($H64="no",$C64=0),"",IF($I64=Parameters!$K$15,(2*($M64/2)*SIN(RADIANS(Calculations!$AG64/2))),(2*$M64*SIN(RADIANS($AG64/2)))))</f>
        <v/>
      </c>
      <c r="AL64" s="26" t="str">
        <f t="shared" si="11"/>
        <v/>
      </c>
      <c r="AM64" s="26" t="str">
        <f>IF(OR($H64="no",$C64=0),"",IF($I64=Parameters!$K$15,$AL64*$N64/2,$AL64*$N64))</f>
        <v/>
      </c>
      <c r="AN64" s="112" t="str">
        <f>IF(OR($H64="no",$C64=0),"",IF($I64=Parameters!$K$15,$AM64*2/Parameters!$AB$4,$AM64/Parameters!$AB$4))</f>
        <v/>
      </c>
      <c r="AU64" s="5"/>
      <c r="BF64" s="5"/>
      <c r="BG64" s="5"/>
      <c r="BH64" s="5"/>
      <c r="BI64" s="292">
        <f>'Window &amp; Door DATA INPUT'!H70</f>
        <v>0</v>
      </c>
      <c r="BJ64" s="293" t="str">
        <f t="shared" si="42"/>
        <v/>
      </c>
      <c r="BK64" s="5"/>
      <c r="BL64" s="5"/>
      <c r="BM64" s="5"/>
    </row>
    <row r="65" spans="2:65" x14ac:dyDescent="0.3">
      <c r="B65" s="53">
        <f>IF('Window &amp; Door DATA INPUT'!B71&gt;1,1,0)</f>
        <v>0</v>
      </c>
      <c r="C65" s="53">
        <f>IF(AND(B65=1,OR(D65=Parameters!$D$17, D65=Parameters!$D$18,D65=Parameters!$D$19,D65=Parameters!$D$20,D65=Parameters!$D$21,D65=Parameters!$D$22, D65=Parameters!$D$23, D65=Parameters!$D$24)),1,0)</f>
        <v>0</v>
      </c>
      <c r="D65" s="55" t="str">
        <f>IF('Window &amp; Door DATA INPUT'!B71="","",'Window &amp; Door DATA INPUT'!B71)</f>
        <v/>
      </c>
      <c r="E65" s="25" t="str">
        <f>IF('Window &amp; Door DATA INPUT'!D71="","",'Window &amp; Door DATA INPUT'!D71)</f>
        <v/>
      </c>
      <c r="F65" s="25" t="str">
        <f>IF(B65=1,'Window &amp; Door DATA INPUT'!H71&amp;RESULTS!$H$5,"")</f>
        <v/>
      </c>
      <c r="G65" s="25" t="str">
        <f>IF(B65=1,VLOOKUP(F65,Parameters!$H$4:$I$20,2,FALSE),"")</f>
        <v/>
      </c>
      <c r="H65" s="25" t="str">
        <f>IF(OR('Window &amp; Door DATA INPUT'!J71=Parameters!$K$4,'Window &amp; Door DATA INPUT'!J71=Parameters!$K$11),"No",IF('Window &amp; Door DATA INPUT'!K71="","",'Window &amp; Door DATA INPUT'!K71))</f>
        <v/>
      </c>
      <c r="I65" s="25" t="str">
        <f>IF('Window &amp; Door DATA INPUT'!J71="","",'Window &amp; Door DATA INPUT'!J71)</f>
        <v/>
      </c>
      <c r="J65" s="71" t="str">
        <f>IF('Window &amp; Door DATA INPUT'!L71=Parameters!$O$5,'Window &amp; Door DATA INPUT'!O71,IF(B65=1,('Window &amp; Door DATA INPUT'!N71*'Window &amp; Door DATA INPUT'!M71)/1000000,""))</f>
        <v/>
      </c>
      <c r="K65" s="72" t="str">
        <f>IF('Window &amp; Door DATA INPUT'!J71="","",VLOOKUP('Window &amp; Door DATA INPUT'!J71,Parameters!$K$4:$L$16,2,FALSE))</f>
        <v/>
      </c>
      <c r="L65" s="26" t="str">
        <f>IF($H65="yes",IF($K65="Y",'Window &amp; Door DATA INPUT'!Q71/1000,IF($K65="N",'Window &amp; Door DATA INPUT'!P71/1000)),"")</f>
        <v/>
      </c>
      <c r="M65" s="26" t="str">
        <f>IF($H65="yes",IF($K65="Y",'Window &amp; Door DATA INPUT'!P71/1000,IF($K65="N",'Window &amp; Door DATA INPUT'!Q71/1000)),"")</f>
        <v/>
      </c>
      <c r="N65" s="71" t="str">
        <f t="shared" si="37"/>
        <v/>
      </c>
      <c r="O65" s="72" t="str">
        <f>IF(AND(B65=1,C65=0,H65="yes"),"A",IF(AND(C65=1,H65="yes",'Window &amp; Door DATA INPUT'!R71="no"),"B",IF(AND(C65=1,H65="yes",'Window &amp; Door DATA INPUT'!R71="yes",'Window &amp; Door DATA INPUT'!S71="yes"),"C",IF(AND(C65=1,H65="yes",'Window &amp; Door DATA INPUT'!R71="yes",'Window &amp; Door DATA INPUT'!S71="no"),"D",""))))</f>
        <v/>
      </c>
      <c r="P65" s="100" t="str">
        <f>IF(AND(C65=1,H65="yes",OR(I65=Parameters!$K$12,I65=Parameters!$K$13,I65=Parameters!$K$14)),"E",IF(AND(C65=1,H65="yes",NOT(OR(I65=Parameters!$K$12,I65=Parameters!$K$13,I65=Parameters!$K$14))),"F",""))</f>
        <v/>
      </c>
      <c r="Q65" s="100" t="str">
        <f>IF(AND(B65=1,H65="yes"),VLOOKUP(I65,Parameters!$K$4:$M$16,3,FALSE),"")</f>
        <v/>
      </c>
      <c r="R65" s="100" t="str">
        <f>IF(AND(OR(O65="A",O65="B",O65="d"),Q65="input"),'Window &amp; Door DATA INPUT'!AA71,IF(AND(O65="C",Q65="input"),'Window &amp; Door DATA INPUT'!W71,Calculations!Q65))</f>
        <v/>
      </c>
      <c r="S65" s="75" t="str">
        <f>IF('Window &amp; Door DATA INPUT'!X71="Yes",'Window &amp; Door DATA INPUT'!Y71/1000,IF(B65=1,"N/A",""))</f>
        <v/>
      </c>
      <c r="T65" s="26" t="str">
        <f>IF(Q65="calc",IF(O65="c",'Window &amp; Door DATA INPUT'!U71/1000,(Parameters!$S$4-'Window &amp; Door DATA INPUT'!Z71+Parameters!$Q$4)/1000),"")</f>
        <v/>
      </c>
      <c r="U65" s="26" t="str">
        <f t="shared" si="38"/>
        <v/>
      </c>
      <c r="V65" s="26" t="str">
        <f t="shared" si="39"/>
        <v/>
      </c>
      <c r="W65" s="80" t="str">
        <f t="shared" si="40"/>
        <v/>
      </c>
      <c r="X65" s="26" t="str">
        <f>IF(OR($H65="no",$B65=0),"",IF($I65=Parameters!$K$15,$L65/($M65/2),$L65/$M65))</f>
        <v/>
      </c>
      <c r="Y65" s="26" t="str">
        <f>IF(OR($H65="no",$B65=0),"",IF($X65&lt;0.5,Parameters!$X$4,IF($X65&lt;1,Parameters!$Y$4,IF($X65&lt;2,Parameters!$Z$4,Parameters!$AA$4))))</f>
        <v/>
      </c>
      <c r="Z65" s="26" t="str">
        <f>IF(OR($H65="no",$B65=0),"",IF($X65&lt;0.5,Parameters!$X$5,IF($X65&lt;1,Parameters!$Y$5,IF($X65&lt;2,Parameters!$Z$5,Parameters!$AA$5))))</f>
        <v/>
      </c>
      <c r="AA65" s="26" t="str">
        <f>IF(OR($H65="no",$B65=0),"",IF($I65=Parameters!$K$15,(2*($M65/2)*SIN(RADIANS(Calculations!$W65/2))),(2*$M65*SIN(RADIANS($W65/2)))))</f>
        <v/>
      </c>
      <c r="AB65" s="26" t="str">
        <f t="shared" si="10"/>
        <v/>
      </c>
      <c r="AC65" s="26" t="str">
        <f>IF(OR($H65="no",$B65=0),"",IF($I65=Parameters!$K$15,$AB65*$N65/2,$AB65*$N65))</f>
        <v/>
      </c>
      <c r="AD65" s="112" t="str">
        <f>IF(OR($H65="no",$B65=0),"",IF($I65=Parameters!$K$15,$AC65*2/Parameters!$AB$4,$AC65/Parameters!$AB$4))</f>
        <v/>
      </c>
      <c r="AE65" s="26" t="str">
        <f>IF(AND(O65="B",Q65="calc"),V65,IF(AND(O65="C",Q65="calc"),'Window &amp; Door DATA INPUT'!T71/1000,""))</f>
        <v/>
      </c>
      <c r="AF65" s="100" t="str">
        <f>IF(AND(O65="B",Q65="input"),'Window &amp; Door DATA INPUT'!AA71,IF(AND(O65="C",Q65="input",P65="F"),'Window &amp; Door DATA INPUT'!V71,IF(AND(O65="C",P65="E"),0,IF(AND(O65="D"),0,IF(AND(B65=1,C65=0),"",(Calculations!Q65))))))</f>
        <v/>
      </c>
      <c r="AG65" s="80" t="str">
        <f t="shared" si="41"/>
        <v/>
      </c>
      <c r="AH65" s="26" t="str">
        <f>IF(OR($H65="no",$C65=0),"",IF($I65=Parameters!$K$15,$L65/($M65/2),$L65/$M65))</f>
        <v/>
      </c>
      <c r="AI65" s="26" t="str">
        <f>IF(OR($H65="no",$C65=0),"",IF($AH65&lt;0.5,Parameters!$X$4,IF($AH65&lt;1,Parameters!$Y$4,IF($AH65&lt;2,Parameters!$Z$4,Parameters!$AA$4))))</f>
        <v/>
      </c>
      <c r="AJ65" s="26" t="str">
        <f>IF(OR($H65="no",$C65=0),"",IF($AH65&lt;0.5,Parameters!$X$5,IF($AH65&lt;1,Parameters!$Y$5,IF($AH65&lt;2,Parameters!$Z$5,Parameters!$AA$5))))</f>
        <v/>
      </c>
      <c r="AK65" s="26" t="str">
        <f>IF(OR($H65="no",$C65=0),"",IF($I65=Parameters!$K$15,(2*($M65/2)*SIN(RADIANS(Calculations!$AG65/2))),(2*$M65*SIN(RADIANS($AG65/2)))))</f>
        <v/>
      </c>
      <c r="AL65" s="26" t="str">
        <f t="shared" si="11"/>
        <v/>
      </c>
      <c r="AM65" s="26" t="str">
        <f>IF(OR($H65="no",$C65=0),"",IF($I65=Parameters!$K$15,$AL65*$N65/2,$AL65*$N65))</f>
        <v/>
      </c>
      <c r="AN65" s="112" t="str">
        <f>IF(OR($H65="no",$C65=0),"",IF($I65=Parameters!$K$15,$AM65*2/Parameters!$AB$4,$AM65/Parameters!$AB$4))</f>
        <v/>
      </c>
      <c r="AU65" s="5"/>
      <c r="BF65" s="5"/>
      <c r="BG65" s="5"/>
      <c r="BH65" s="5"/>
      <c r="BI65" s="292">
        <f>'Window &amp; Door DATA INPUT'!H71</f>
        <v>0</v>
      </c>
      <c r="BJ65" s="293" t="str">
        <f t="shared" si="42"/>
        <v/>
      </c>
      <c r="BK65" s="5"/>
      <c r="BL65" s="5"/>
      <c r="BM65" s="5"/>
    </row>
    <row r="66" spans="2:65" x14ac:dyDescent="0.3">
      <c r="B66" s="53">
        <f>IF('Window &amp; Door DATA INPUT'!B72&gt;1,1,0)</f>
        <v>0</v>
      </c>
      <c r="C66" s="53">
        <f>IF(AND(B66=1,OR(D66=Parameters!$D$17, D66=Parameters!$D$18,D66=Parameters!$D$19,D66=Parameters!$D$20,D66=Parameters!$D$21,D66=Parameters!$D$22, D66=Parameters!$D$23, D66=Parameters!$D$24)),1,0)</f>
        <v>0</v>
      </c>
      <c r="D66" s="55" t="str">
        <f>IF('Window &amp; Door DATA INPUT'!B72="","",'Window &amp; Door DATA INPUT'!B72)</f>
        <v/>
      </c>
      <c r="E66" s="25" t="str">
        <f>IF('Window &amp; Door DATA INPUT'!D72="","",'Window &amp; Door DATA INPUT'!D72)</f>
        <v/>
      </c>
      <c r="F66" s="25" t="str">
        <f>IF(B66=1,'Window &amp; Door DATA INPUT'!H72&amp;RESULTS!$H$5,"")</f>
        <v/>
      </c>
      <c r="G66" s="25" t="str">
        <f>IF(B66=1,VLOOKUP(F66,Parameters!$H$4:$I$20,2,FALSE),"")</f>
        <v/>
      </c>
      <c r="H66" s="25" t="str">
        <f>IF(OR('Window &amp; Door DATA INPUT'!J72=Parameters!$K$4,'Window &amp; Door DATA INPUT'!J72=Parameters!$K$11),"No",IF('Window &amp; Door DATA INPUT'!K72="","",'Window &amp; Door DATA INPUT'!K72))</f>
        <v/>
      </c>
      <c r="I66" s="25" t="str">
        <f>IF('Window &amp; Door DATA INPUT'!J72="","",'Window &amp; Door DATA INPUT'!J72)</f>
        <v/>
      </c>
      <c r="J66" s="71" t="str">
        <f>IF('Window &amp; Door DATA INPUT'!L72=Parameters!$O$5,'Window &amp; Door DATA INPUT'!O72,IF(B66=1,('Window &amp; Door DATA INPUT'!N72*'Window &amp; Door DATA INPUT'!M72)/1000000,""))</f>
        <v/>
      </c>
      <c r="K66" s="72" t="str">
        <f>IF('Window &amp; Door DATA INPUT'!J72="","",VLOOKUP('Window &amp; Door DATA INPUT'!J72,Parameters!$K$4:$L$16,2,FALSE))</f>
        <v/>
      </c>
      <c r="L66" s="26" t="str">
        <f>IF($H66="yes",IF($K66="Y",'Window &amp; Door DATA INPUT'!Q72/1000,IF($K66="N",'Window &amp; Door DATA INPUT'!P72/1000)),"")</f>
        <v/>
      </c>
      <c r="M66" s="26" t="str">
        <f>IF($H66="yes",IF($K66="Y",'Window &amp; Door DATA INPUT'!P72/1000,IF($K66="N",'Window &amp; Door DATA INPUT'!Q72/1000)),"")</f>
        <v/>
      </c>
      <c r="N66" s="71" t="str">
        <f t="shared" si="37"/>
        <v/>
      </c>
      <c r="O66" s="72" t="str">
        <f>IF(AND(B66=1,C66=0,H66="yes"),"A",IF(AND(C66=1,H66="yes",'Window &amp; Door DATA INPUT'!R72="no"),"B",IF(AND(C66=1,H66="yes",'Window &amp; Door DATA INPUT'!R72="yes",'Window &amp; Door DATA INPUT'!S72="yes"),"C",IF(AND(C66=1,H66="yes",'Window &amp; Door DATA INPUT'!R72="yes",'Window &amp; Door DATA INPUT'!S72="no"),"D",""))))</f>
        <v/>
      </c>
      <c r="P66" s="100" t="str">
        <f>IF(AND(C66=1,H66="yes",OR(I66=Parameters!$K$12,I66=Parameters!$K$13,I66=Parameters!$K$14)),"E",IF(AND(C66=1,H66="yes",NOT(OR(I66=Parameters!$K$12,I66=Parameters!$K$13,I66=Parameters!$K$14))),"F",""))</f>
        <v/>
      </c>
      <c r="Q66" s="100" t="str">
        <f>IF(AND(B66=1,H66="yes"),VLOOKUP(I66,Parameters!$K$4:$M$16,3,FALSE),"")</f>
        <v/>
      </c>
      <c r="R66" s="100" t="str">
        <f>IF(AND(OR(O66="A",O66="B",O66="d"),Q66="input"),'Window &amp; Door DATA INPUT'!AA72,IF(AND(O66="C",Q66="input"),'Window &amp; Door DATA INPUT'!W72,Calculations!Q66))</f>
        <v/>
      </c>
      <c r="S66" s="75" t="str">
        <f>IF('Window &amp; Door DATA INPUT'!X72="Yes",'Window &amp; Door DATA INPUT'!Y72/1000,IF(B66=1,"N/A",""))</f>
        <v/>
      </c>
      <c r="T66" s="26" t="str">
        <f>IF(Q66="calc",IF(O66="c",'Window &amp; Door DATA INPUT'!U72/1000,(Parameters!$S$4-'Window &amp; Door DATA INPUT'!Z72+Parameters!$Q$4)/1000),"")</f>
        <v/>
      </c>
      <c r="U66" s="26" t="str">
        <f t="shared" si="38"/>
        <v/>
      </c>
      <c r="V66" s="26" t="str">
        <f t="shared" si="39"/>
        <v/>
      </c>
      <c r="W66" s="80" t="str">
        <f t="shared" si="40"/>
        <v/>
      </c>
      <c r="X66" s="26" t="str">
        <f>IF(OR($H66="no",$B66=0),"",IF($I66=Parameters!$K$15,$L66/($M66/2),$L66/$M66))</f>
        <v/>
      </c>
      <c r="Y66" s="26" t="str">
        <f>IF(OR($H66="no",$B66=0),"",IF($X66&lt;0.5,Parameters!$X$4,IF($X66&lt;1,Parameters!$Y$4,IF($X66&lt;2,Parameters!$Z$4,Parameters!$AA$4))))</f>
        <v/>
      </c>
      <c r="Z66" s="26" t="str">
        <f>IF(OR($H66="no",$B66=0),"",IF($X66&lt;0.5,Parameters!$X$5,IF($X66&lt;1,Parameters!$Y$5,IF($X66&lt;2,Parameters!$Z$5,Parameters!$AA$5))))</f>
        <v/>
      </c>
      <c r="AA66" s="26" t="str">
        <f>IF(OR($H66="no",$B66=0),"",IF($I66=Parameters!$K$15,(2*($M66/2)*SIN(RADIANS(Calculations!$W66/2))),(2*$M66*SIN(RADIANS($W66/2)))))</f>
        <v/>
      </c>
      <c r="AB66" s="26" t="str">
        <f t="shared" si="10"/>
        <v/>
      </c>
      <c r="AC66" s="26" t="str">
        <f>IF(OR($H66="no",$B66=0),"",IF($I66=Parameters!$K$15,$AB66*$N66/2,$AB66*$N66))</f>
        <v/>
      </c>
      <c r="AD66" s="112" t="str">
        <f>IF(OR($H66="no",$B66=0),"",IF($I66=Parameters!$K$15,$AC66*2/Parameters!$AB$4,$AC66/Parameters!$AB$4))</f>
        <v/>
      </c>
      <c r="AE66" s="26" t="str">
        <f>IF(AND(O66="B",Q66="calc"),V66,IF(AND(O66="C",Q66="calc"),'Window &amp; Door DATA INPUT'!T72/1000,""))</f>
        <v/>
      </c>
      <c r="AF66" s="100" t="str">
        <f>IF(AND(O66="B",Q66="input"),'Window &amp; Door DATA INPUT'!AA72,IF(AND(O66="C",Q66="input",P66="F"),'Window &amp; Door DATA INPUT'!V72,IF(AND(O66="C",P66="E"),0,IF(AND(O66="D"),0,IF(AND(B66=1,C66=0),"",(Calculations!Q66))))))</f>
        <v/>
      </c>
      <c r="AG66" s="80" t="str">
        <f t="shared" si="41"/>
        <v/>
      </c>
      <c r="AH66" s="26" t="str">
        <f>IF(OR($H66="no",$C66=0),"",IF($I66=Parameters!$K$15,$L66/($M66/2),$L66/$M66))</f>
        <v/>
      </c>
      <c r="AI66" s="26" t="str">
        <f>IF(OR($H66="no",$C66=0),"",IF($AH66&lt;0.5,Parameters!$X$4,IF($AH66&lt;1,Parameters!$Y$4,IF($AH66&lt;2,Parameters!$Z$4,Parameters!$AA$4))))</f>
        <v/>
      </c>
      <c r="AJ66" s="26" t="str">
        <f>IF(OR($H66="no",$C66=0),"",IF($AH66&lt;0.5,Parameters!$X$5,IF($AH66&lt;1,Parameters!$Y$5,IF($AH66&lt;2,Parameters!$Z$5,Parameters!$AA$5))))</f>
        <v/>
      </c>
      <c r="AK66" s="26" t="str">
        <f>IF(OR($H66="no",$C66=0),"",IF($I66=Parameters!$K$15,(2*($M66/2)*SIN(RADIANS(Calculations!$AG66/2))),(2*$M66*SIN(RADIANS($AG66/2)))))</f>
        <v/>
      </c>
      <c r="AL66" s="26" t="str">
        <f t="shared" si="11"/>
        <v/>
      </c>
      <c r="AM66" s="26" t="str">
        <f>IF(OR($H66="no",$C66=0),"",IF($I66=Parameters!$K$15,$AL66*$N66/2,$AL66*$N66))</f>
        <v/>
      </c>
      <c r="AN66" s="112" t="str">
        <f>IF(OR($H66="no",$C66=0),"",IF($I66=Parameters!$K$15,$AM66*2/Parameters!$AB$4,$AM66/Parameters!$AB$4))</f>
        <v/>
      </c>
      <c r="AU66" s="5"/>
      <c r="BF66" s="5"/>
      <c r="BG66" s="5"/>
      <c r="BH66" s="5"/>
      <c r="BI66" s="292">
        <f>'Window &amp; Door DATA INPUT'!H72</f>
        <v>0</v>
      </c>
      <c r="BJ66" s="293" t="str">
        <f t="shared" si="42"/>
        <v/>
      </c>
      <c r="BK66" s="5"/>
      <c r="BL66" s="5"/>
      <c r="BM66" s="5"/>
    </row>
    <row r="67" spans="2:65" x14ac:dyDescent="0.3">
      <c r="B67" s="53">
        <f>IF('Window &amp; Door DATA INPUT'!B73&gt;1,1,0)</f>
        <v>0</v>
      </c>
      <c r="C67" s="53">
        <f>IF(AND(B67=1,OR(D67=Parameters!$D$17, D67=Parameters!$D$18,D67=Parameters!$D$19,D67=Parameters!$D$20,D67=Parameters!$D$21,D67=Parameters!$D$22, D67=Parameters!$D$23, D67=Parameters!$D$24)),1,0)</f>
        <v>0</v>
      </c>
      <c r="D67" s="55" t="str">
        <f>IF('Window &amp; Door DATA INPUT'!B73="","",'Window &amp; Door DATA INPUT'!B73)</f>
        <v/>
      </c>
      <c r="E67" s="25" t="str">
        <f>IF('Window &amp; Door DATA INPUT'!D73="","",'Window &amp; Door DATA INPUT'!D73)</f>
        <v/>
      </c>
      <c r="F67" s="25" t="str">
        <f>IF(B67=1,'Window &amp; Door DATA INPUT'!H73&amp;RESULTS!$H$5,"")</f>
        <v/>
      </c>
      <c r="G67" s="25" t="str">
        <f>IF(B67=1,VLOOKUP(F67,Parameters!$H$4:$I$20,2,FALSE),"")</f>
        <v/>
      </c>
      <c r="H67" s="25" t="str">
        <f>IF(OR('Window &amp; Door DATA INPUT'!J73=Parameters!$K$4,'Window &amp; Door DATA INPUT'!J73=Parameters!$K$11),"No",IF('Window &amp; Door DATA INPUT'!K73="","",'Window &amp; Door DATA INPUT'!K73))</f>
        <v/>
      </c>
      <c r="I67" s="25" t="str">
        <f>IF('Window &amp; Door DATA INPUT'!J73="","",'Window &amp; Door DATA INPUT'!J73)</f>
        <v/>
      </c>
      <c r="J67" s="71" t="str">
        <f>IF('Window &amp; Door DATA INPUT'!L73=Parameters!$O$5,'Window &amp; Door DATA INPUT'!O73,IF(B67=1,('Window &amp; Door DATA INPUT'!N73*'Window &amp; Door DATA INPUT'!M73)/1000000,""))</f>
        <v/>
      </c>
      <c r="K67" s="72" t="str">
        <f>IF('Window &amp; Door DATA INPUT'!J73="","",VLOOKUP('Window &amp; Door DATA INPUT'!J73,Parameters!$K$4:$L$16,2,FALSE))</f>
        <v/>
      </c>
      <c r="L67" s="26" t="str">
        <f>IF($H67="yes",IF($K67="Y",'Window &amp; Door DATA INPUT'!Q73/1000,IF($K67="N",'Window &amp; Door DATA INPUT'!P73/1000)),"")</f>
        <v/>
      </c>
      <c r="M67" s="26" t="str">
        <f>IF($H67="yes",IF($K67="Y",'Window &amp; Door DATA INPUT'!P73/1000,IF($K67="N",'Window &amp; Door DATA INPUT'!Q73/1000)),"")</f>
        <v/>
      </c>
      <c r="N67" s="71" t="str">
        <f t="shared" si="37"/>
        <v/>
      </c>
      <c r="O67" s="72" t="str">
        <f>IF(AND(B67=1,C67=0,H67="yes"),"A",IF(AND(C67=1,H67="yes",'Window &amp; Door DATA INPUT'!R73="no"),"B",IF(AND(C67=1,H67="yes",'Window &amp; Door DATA INPUT'!R73="yes",'Window &amp; Door DATA INPUT'!S73="yes"),"C",IF(AND(C67=1,H67="yes",'Window &amp; Door DATA INPUT'!R73="yes",'Window &amp; Door DATA INPUT'!S73="no"),"D",""))))</f>
        <v/>
      </c>
      <c r="P67" s="100" t="str">
        <f>IF(AND(C67=1,H67="yes",OR(I67=Parameters!$K$12,I67=Parameters!$K$13,I67=Parameters!$K$14)),"E",IF(AND(C67=1,H67="yes",NOT(OR(I67=Parameters!$K$12,I67=Parameters!$K$13,I67=Parameters!$K$14))),"F",""))</f>
        <v/>
      </c>
      <c r="Q67" s="100" t="str">
        <f>IF(AND(B67=1,H67="yes"),VLOOKUP(I67,Parameters!$K$4:$M$16,3,FALSE),"")</f>
        <v/>
      </c>
      <c r="R67" s="100" t="str">
        <f>IF(AND(OR(O67="A",O67="B",O67="d"),Q67="input"),'Window &amp; Door DATA INPUT'!AA73,IF(AND(O67="C",Q67="input"),'Window &amp; Door DATA INPUT'!W73,Calculations!Q67))</f>
        <v/>
      </c>
      <c r="S67" s="75" t="str">
        <f>IF('Window &amp; Door DATA INPUT'!X73="Yes",'Window &amp; Door DATA INPUT'!Y73/1000,IF(B67=1,"N/A",""))</f>
        <v/>
      </c>
      <c r="T67" s="26" t="str">
        <f>IF(Q67="calc",IF(O67="c",'Window &amp; Door DATA INPUT'!U73/1000,(Parameters!$S$4-'Window &amp; Door DATA INPUT'!Z73+Parameters!$Q$4)/1000),"")</f>
        <v/>
      </c>
      <c r="U67" s="26" t="str">
        <f t="shared" si="38"/>
        <v/>
      </c>
      <c r="V67" s="26" t="str">
        <f t="shared" si="39"/>
        <v/>
      </c>
      <c r="W67" s="80" t="str">
        <f t="shared" si="40"/>
        <v/>
      </c>
      <c r="X67" s="26" t="str">
        <f>IF(OR($H67="no",$B67=0),"",IF($I67=Parameters!$K$15,$L67/($M67/2),$L67/$M67))</f>
        <v/>
      </c>
      <c r="Y67" s="26" t="str">
        <f>IF(OR($H67="no",$B67=0),"",IF($X67&lt;0.5,Parameters!$X$4,IF($X67&lt;1,Parameters!$Y$4,IF($X67&lt;2,Parameters!$Z$4,Parameters!$AA$4))))</f>
        <v/>
      </c>
      <c r="Z67" s="26" t="str">
        <f>IF(OR($H67="no",$B67=0),"",IF($X67&lt;0.5,Parameters!$X$5,IF($X67&lt;1,Parameters!$Y$5,IF($X67&lt;2,Parameters!$Z$5,Parameters!$AA$5))))</f>
        <v/>
      </c>
      <c r="AA67" s="26" t="str">
        <f>IF(OR($H67="no",$B67=0),"",IF($I67=Parameters!$K$15,(2*($M67/2)*SIN(RADIANS(Calculations!$W67/2))),(2*$M67*SIN(RADIANS($W67/2)))))</f>
        <v/>
      </c>
      <c r="AB67" s="26" t="str">
        <f t="shared" si="10"/>
        <v/>
      </c>
      <c r="AC67" s="26" t="str">
        <f>IF(OR($H67="no",$B67=0),"",IF($I67=Parameters!$K$15,$AB67*$N67/2,$AB67*$N67))</f>
        <v/>
      </c>
      <c r="AD67" s="112" t="str">
        <f>IF(OR($H67="no",$B67=0),"",IF($I67=Parameters!$K$15,$AC67*2/Parameters!$AB$4,$AC67/Parameters!$AB$4))</f>
        <v/>
      </c>
      <c r="AE67" s="26" t="str">
        <f>IF(AND(O67="B",Q67="calc"),V67,IF(AND(O67="C",Q67="calc"),'Window &amp; Door DATA INPUT'!T73/1000,""))</f>
        <v/>
      </c>
      <c r="AF67" s="100" t="str">
        <f>IF(AND(O67="B",Q67="input"),'Window &amp; Door DATA INPUT'!AA73,IF(AND(O67="C",Q67="input",P67="F"),'Window &amp; Door DATA INPUT'!V73,IF(AND(O67="C",P67="E"),0,IF(AND(O67="D"),0,IF(AND(B67=1,C67=0),"",(Calculations!Q67))))))</f>
        <v/>
      </c>
      <c r="AG67" s="80" t="str">
        <f t="shared" si="41"/>
        <v/>
      </c>
      <c r="AH67" s="26" t="str">
        <f>IF(OR($H67="no",$C67=0),"",IF($I67=Parameters!$K$15,$L67/($M67/2),$L67/$M67))</f>
        <v/>
      </c>
      <c r="AI67" s="26" t="str">
        <f>IF(OR($H67="no",$C67=0),"",IF($AH67&lt;0.5,Parameters!$X$4,IF($AH67&lt;1,Parameters!$Y$4,IF($AH67&lt;2,Parameters!$Z$4,Parameters!$AA$4))))</f>
        <v/>
      </c>
      <c r="AJ67" s="26" t="str">
        <f>IF(OR($H67="no",$C67=0),"",IF($AH67&lt;0.5,Parameters!$X$5,IF($AH67&lt;1,Parameters!$Y$5,IF($AH67&lt;2,Parameters!$Z$5,Parameters!$AA$5))))</f>
        <v/>
      </c>
      <c r="AK67" s="26" t="str">
        <f>IF(OR($H67="no",$C67=0),"",IF($I67=Parameters!$K$15,(2*($M67/2)*SIN(RADIANS(Calculations!$AG67/2))),(2*$M67*SIN(RADIANS($AG67/2)))))</f>
        <v/>
      </c>
      <c r="AL67" s="26" t="str">
        <f t="shared" si="11"/>
        <v/>
      </c>
      <c r="AM67" s="26" t="str">
        <f>IF(OR($H67="no",$C67=0),"",IF($I67=Parameters!$K$15,$AL67*$N67/2,$AL67*$N67))</f>
        <v/>
      </c>
      <c r="AN67" s="112" t="str">
        <f>IF(OR($H67="no",$C67=0),"",IF($I67=Parameters!$K$15,$AM67*2/Parameters!$AB$4,$AM67/Parameters!$AB$4))</f>
        <v/>
      </c>
      <c r="AU67" s="5"/>
      <c r="BF67" s="5"/>
      <c r="BG67" s="5"/>
      <c r="BH67" s="5"/>
      <c r="BI67" s="292">
        <f>'Window &amp; Door DATA INPUT'!H73</f>
        <v>0</v>
      </c>
      <c r="BJ67" s="293" t="str">
        <f t="shared" si="42"/>
        <v/>
      </c>
      <c r="BK67" s="5"/>
      <c r="BL67" s="5"/>
      <c r="BM67" s="5"/>
    </row>
    <row r="68" spans="2:65" x14ac:dyDescent="0.3">
      <c r="B68" s="53">
        <f>IF('Window &amp; Door DATA INPUT'!B74&gt;1,1,0)</f>
        <v>0</v>
      </c>
      <c r="C68" s="53">
        <f>IF(AND(B68=1,OR(D68=Parameters!$D$17, D68=Parameters!$D$18,D68=Parameters!$D$19,D68=Parameters!$D$20,D68=Parameters!$D$21,D68=Parameters!$D$22, D68=Parameters!$D$23, D68=Parameters!$D$24)),1,0)</f>
        <v>0</v>
      </c>
      <c r="D68" s="55" t="str">
        <f>IF('Window &amp; Door DATA INPUT'!B74="","",'Window &amp; Door DATA INPUT'!B74)</f>
        <v/>
      </c>
      <c r="E68" s="25" t="str">
        <f>IF('Window &amp; Door DATA INPUT'!D74="","",'Window &amp; Door DATA INPUT'!D74)</f>
        <v/>
      </c>
      <c r="F68" s="25" t="str">
        <f>IF(B68=1,'Window &amp; Door DATA INPUT'!H74&amp;RESULTS!$H$5,"")</f>
        <v/>
      </c>
      <c r="G68" s="25" t="str">
        <f>IF(B68=1,VLOOKUP(F68,Parameters!$H$4:$I$20,2,FALSE),"")</f>
        <v/>
      </c>
      <c r="H68" s="25" t="str">
        <f>IF(OR('Window &amp; Door DATA INPUT'!J74=Parameters!$K$4,'Window &amp; Door DATA INPUT'!J74=Parameters!$K$11),"No",IF('Window &amp; Door DATA INPUT'!K74="","",'Window &amp; Door DATA INPUT'!K74))</f>
        <v/>
      </c>
      <c r="I68" s="25" t="str">
        <f>IF('Window &amp; Door DATA INPUT'!J74="","",'Window &amp; Door DATA INPUT'!J74)</f>
        <v/>
      </c>
      <c r="J68" s="71" t="str">
        <f>IF('Window &amp; Door DATA INPUT'!L74=Parameters!$O$5,'Window &amp; Door DATA INPUT'!O74,IF(B68=1,('Window &amp; Door DATA INPUT'!N74*'Window &amp; Door DATA INPUT'!M74)/1000000,""))</f>
        <v/>
      </c>
      <c r="K68" s="72" t="str">
        <f>IF('Window &amp; Door DATA INPUT'!J74="","",VLOOKUP('Window &amp; Door DATA INPUT'!J74,Parameters!$K$4:$L$16,2,FALSE))</f>
        <v/>
      </c>
      <c r="L68" s="26" t="str">
        <f>IF($H68="yes",IF($K68="Y",'Window &amp; Door DATA INPUT'!Q74/1000,IF($K68="N",'Window &amp; Door DATA INPUT'!P74/1000)),"")</f>
        <v/>
      </c>
      <c r="M68" s="26" t="str">
        <f>IF($H68="yes",IF($K68="Y",'Window &amp; Door DATA INPUT'!P74/1000,IF($K68="N",'Window &amp; Door DATA INPUT'!Q74/1000)),"")</f>
        <v/>
      </c>
      <c r="N68" s="71" t="str">
        <f t="shared" si="37"/>
        <v/>
      </c>
      <c r="O68" s="72" t="str">
        <f>IF(AND(B68=1,C68=0,H68="yes"),"A",IF(AND(C68=1,H68="yes",'Window &amp; Door DATA INPUT'!R74="no"),"B",IF(AND(C68=1,H68="yes",'Window &amp; Door DATA INPUT'!R74="yes",'Window &amp; Door DATA INPUT'!S74="yes"),"C",IF(AND(C68=1,H68="yes",'Window &amp; Door DATA INPUT'!R74="yes",'Window &amp; Door DATA INPUT'!S74="no"),"D",""))))</f>
        <v/>
      </c>
      <c r="P68" s="100" t="str">
        <f>IF(AND(C68=1,H68="yes",OR(I68=Parameters!$K$12,I68=Parameters!$K$13,I68=Parameters!$K$14)),"E",IF(AND(C68=1,H68="yes",NOT(OR(I68=Parameters!$K$12,I68=Parameters!$K$13,I68=Parameters!$K$14))),"F",""))</f>
        <v/>
      </c>
      <c r="Q68" s="100" t="str">
        <f>IF(AND(B68=1,H68="yes"),VLOOKUP(I68,Parameters!$K$4:$M$16,3,FALSE),"")</f>
        <v/>
      </c>
      <c r="R68" s="100" t="str">
        <f>IF(AND(OR(O68="A",O68="B",O68="d"),Q68="input"),'Window &amp; Door DATA INPUT'!AA74,IF(AND(O68="C",Q68="input"),'Window &amp; Door DATA INPUT'!W74,Calculations!Q68))</f>
        <v/>
      </c>
      <c r="S68" s="75" t="str">
        <f>IF('Window &amp; Door DATA INPUT'!X74="Yes",'Window &amp; Door DATA INPUT'!Y74/1000,IF(B68=1,"N/A",""))</f>
        <v/>
      </c>
      <c r="T68" s="26" t="str">
        <f>IF(Q68="calc",IF(O68="c",'Window &amp; Door DATA INPUT'!U74/1000,(Parameters!$S$4-'Window &amp; Door DATA INPUT'!Z74+Parameters!$Q$4)/1000),"")</f>
        <v/>
      </c>
      <c r="U68" s="26" t="str">
        <f t="shared" si="38"/>
        <v/>
      </c>
      <c r="V68" s="26" t="str">
        <f t="shared" si="39"/>
        <v/>
      </c>
      <c r="W68" s="80" t="str">
        <f t="shared" si="40"/>
        <v/>
      </c>
      <c r="X68" s="26" t="str">
        <f>IF(OR($H68="no",$B68=0),"",IF($I68=Parameters!$K$15,$L68/($M68/2),$L68/$M68))</f>
        <v/>
      </c>
      <c r="Y68" s="26" t="str">
        <f>IF(OR($H68="no",$B68=0),"",IF($X68&lt;0.5,Parameters!$X$4,IF($X68&lt;1,Parameters!$Y$4,IF($X68&lt;2,Parameters!$Z$4,Parameters!$AA$4))))</f>
        <v/>
      </c>
      <c r="Z68" s="26" t="str">
        <f>IF(OR($H68="no",$B68=0),"",IF($X68&lt;0.5,Parameters!$X$5,IF($X68&lt;1,Parameters!$Y$5,IF($X68&lt;2,Parameters!$Z$5,Parameters!$AA$5))))</f>
        <v/>
      </c>
      <c r="AA68" s="26" t="str">
        <f>IF(OR($H68="no",$B68=0),"",IF($I68=Parameters!$K$15,(2*($M68/2)*SIN(RADIANS(Calculations!$W68/2))),(2*$M68*SIN(RADIANS($W68/2)))))</f>
        <v/>
      </c>
      <c r="AB68" s="26" t="str">
        <f t="shared" si="10"/>
        <v/>
      </c>
      <c r="AC68" s="26" t="str">
        <f>IF(OR($H68="no",$B68=0),"",IF($I68=Parameters!$K$15,$AB68*$N68/2,$AB68*$N68))</f>
        <v/>
      </c>
      <c r="AD68" s="112" t="str">
        <f>IF(OR($H68="no",$B68=0),"",IF($I68=Parameters!$K$15,$AC68*2/Parameters!$AB$4,$AC68/Parameters!$AB$4))</f>
        <v/>
      </c>
      <c r="AE68" s="26" t="str">
        <f>IF(AND(O68="B",Q68="calc"),V68,IF(AND(O68="C",Q68="calc"),'Window &amp; Door DATA INPUT'!T74/1000,""))</f>
        <v/>
      </c>
      <c r="AF68" s="100" t="str">
        <f>IF(AND(O68="B",Q68="input"),'Window &amp; Door DATA INPUT'!AA74,IF(AND(O68="C",Q68="input",P68="F"),'Window &amp; Door DATA INPUT'!V74,IF(AND(O68="C",P68="E"),0,IF(AND(O68="D"),0,IF(AND(B68=1,C68=0),"",(Calculations!Q68))))))</f>
        <v/>
      </c>
      <c r="AG68" s="80" t="str">
        <f t="shared" si="41"/>
        <v/>
      </c>
      <c r="AH68" s="26" t="str">
        <f>IF(OR($H68="no",$C68=0),"",IF($I68=Parameters!$K$15,$L68/($M68/2),$L68/$M68))</f>
        <v/>
      </c>
      <c r="AI68" s="26" t="str">
        <f>IF(OR($H68="no",$C68=0),"",IF($AH68&lt;0.5,Parameters!$X$4,IF($AH68&lt;1,Parameters!$Y$4,IF($AH68&lt;2,Parameters!$Z$4,Parameters!$AA$4))))</f>
        <v/>
      </c>
      <c r="AJ68" s="26" t="str">
        <f>IF(OR($H68="no",$C68=0),"",IF($AH68&lt;0.5,Parameters!$X$5,IF($AH68&lt;1,Parameters!$Y$5,IF($AH68&lt;2,Parameters!$Z$5,Parameters!$AA$5))))</f>
        <v/>
      </c>
      <c r="AK68" s="26" t="str">
        <f>IF(OR($H68="no",$C68=0),"",IF($I68=Parameters!$K$15,(2*($M68/2)*SIN(RADIANS(Calculations!$AG68/2))),(2*$M68*SIN(RADIANS($AG68/2)))))</f>
        <v/>
      </c>
      <c r="AL68" s="26" t="str">
        <f t="shared" si="11"/>
        <v/>
      </c>
      <c r="AM68" s="26" t="str">
        <f>IF(OR($H68="no",$C68=0),"",IF($I68=Parameters!$K$15,$AL68*$N68/2,$AL68*$N68))</f>
        <v/>
      </c>
      <c r="AN68" s="112" t="str">
        <f>IF(OR($H68="no",$C68=0),"",IF($I68=Parameters!$K$15,$AM68*2/Parameters!$AB$4,$AM68/Parameters!$AB$4))</f>
        <v/>
      </c>
      <c r="AU68" s="5"/>
      <c r="BF68" s="5"/>
      <c r="BG68" s="5"/>
      <c r="BH68" s="5"/>
      <c r="BI68" s="292">
        <f>'Window &amp; Door DATA INPUT'!H74</f>
        <v>0</v>
      </c>
      <c r="BJ68" s="293" t="str">
        <f t="shared" si="42"/>
        <v/>
      </c>
      <c r="BK68" s="5"/>
      <c r="BL68" s="5"/>
      <c r="BM68" s="5"/>
    </row>
    <row r="69" spans="2:65" x14ac:dyDescent="0.3">
      <c r="B69" s="53">
        <f>IF('Window &amp; Door DATA INPUT'!B75&gt;1,1,0)</f>
        <v>0</v>
      </c>
      <c r="C69" s="53">
        <f>IF(AND(B69=1,OR(D69=Parameters!$D$17, D69=Parameters!$D$18,D69=Parameters!$D$19,D69=Parameters!$D$20,D69=Parameters!$D$21,D69=Parameters!$D$22, D69=Parameters!$D$23, D69=Parameters!$D$24)),1,0)</f>
        <v>0</v>
      </c>
      <c r="D69" s="55" t="str">
        <f>IF('Window &amp; Door DATA INPUT'!B75="","",'Window &amp; Door DATA INPUT'!B75)</f>
        <v/>
      </c>
      <c r="E69" s="25" t="str">
        <f>IF('Window &amp; Door DATA INPUT'!D75="","",'Window &amp; Door DATA INPUT'!D75)</f>
        <v/>
      </c>
      <c r="F69" s="25" t="str">
        <f>IF(B69=1,'Window &amp; Door DATA INPUT'!H75&amp;RESULTS!$H$5,"")</f>
        <v/>
      </c>
      <c r="G69" s="25" t="str">
        <f>IF(B69=1,VLOOKUP(F69,Parameters!$H$4:$I$20,2,FALSE),"")</f>
        <v/>
      </c>
      <c r="H69" s="25" t="str">
        <f>IF(OR('Window &amp; Door DATA INPUT'!J75=Parameters!$K$4,'Window &amp; Door DATA INPUT'!J75=Parameters!$K$11),"No",IF('Window &amp; Door DATA INPUT'!K75="","",'Window &amp; Door DATA INPUT'!K75))</f>
        <v/>
      </c>
      <c r="I69" s="25" t="str">
        <f>IF('Window &amp; Door DATA INPUT'!J75="","",'Window &amp; Door DATA INPUT'!J75)</f>
        <v/>
      </c>
      <c r="J69" s="71" t="str">
        <f>IF('Window &amp; Door DATA INPUT'!L75=Parameters!$O$5,'Window &amp; Door DATA INPUT'!O75,IF(B69=1,('Window &amp; Door DATA INPUT'!N75*'Window &amp; Door DATA INPUT'!M75)/1000000,""))</f>
        <v/>
      </c>
      <c r="K69" s="72" t="str">
        <f>IF('Window &amp; Door DATA INPUT'!J75="","",VLOOKUP('Window &amp; Door DATA INPUT'!J75,Parameters!$K$4:$L$16,2,FALSE))</f>
        <v/>
      </c>
      <c r="L69" s="26" t="str">
        <f>IF($H69="yes",IF($K69="Y",'Window &amp; Door DATA INPUT'!Q75/1000,IF($K69="N",'Window &amp; Door DATA INPUT'!P75/1000)),"")</f>
        <v/>
      </c>
      <c r="M69" s="26" t="str">
        <f>IF($H69="yes",IF($K69="Y",'Window &amp; Door DATA INPUT'!P75/1000,IF($K69="N",'Window &amp; Door DATA INPUT'!Q75/1000)),"")</f>
        <v/>
      </c>
      <c r="N69" s="71" t="str">
        <f t="shared" si="37"/>
        <v/>
      </c>
      <c r="O69" s="72" t="str">
        <f>IF(AND(B69=1,C69=0,H69="yes"),"A",IF(AND(C69=1,H69="yes",'Window &amp; Door DATA INPUT'!R75="no"),"B",IF(AND(C69=1,H69="yes",'Window &amp; Door DATA INPUT'!R75="yes",'Window &amp; Door DATA INPUT'!S75="yes"),"C",IF(AND(C69=1,H69="yes",'Window &amp; Door DATA INPUT'!R75="yes",'Window &amp; Door DATA INPUT'!S75="no"),"D",""))))</f>
        <v/>
      </c>
      <c r="P69" s="100" t="str">
        <f>IF(AND(C69=1,H69="yes",OR(I69=Parameters!$K$12,I69=Parameters!$K$13,I69=Parameters!$K$14)),"E",IF(AND(C69=1,H69="yes",NOT(OR(I69=Parameters!$K$12,I69=Parameters!$K$13,I69=Parameters!$K$14))),"F",""))</f>
        <v/>
      </c>
      <c r="Q69" s="100" t="str">
        <f>IF(AND(B69=1,H69="yes"),VLOOKUP(I69,Parameters!$K$4:$M$16,3,FALSE),"")</f>
        <v/>
      </c>
      <c r="R69" s="100" t="str">
        <f>IF(AND(OR(O69="A",O69="B",O69="d"),Q69="input"),'Window &amp; Door DATA INPUT'!AA75,IF(AND(O69="C",Q69="input"),'Window &amp; Door DATA INPUT'!W75,Calculations!Q69))</f>
        <v/>
      </c>
      <c r="S69" s="75" t="str">
        <f>IF('Window &amp; Door DATA INPUT'!X75="Yes",'Window &amp; Door DATA INPUT'!Y75/1000,IF(B69=1,"N/A",""))</f>
        <v/>
      </c>
      <c r="T69" s="26" t="str">
        <f>IF(Q69="calc",IF(O69="c",'Window &amp; Door DATA INPUT'!U75/1000,(Parameters!$S$4-'Window &amp; Door DATA INPUT'!Z75+Parameters!$Q$4)/1000),"")</f>
        <v/>
      </c>
      <c r="U69" s="26" t="str">
        <f t="shared" si="38"/>
        <v/>
      </c>
      <c r="V69" s="26" t="str">
        <f t="shared" si="39"/>
        <v/>
      </c>
      <c r="W69" s="80" t="str">
        <f t="shared" si="40"/>
        <v/>
      </c>
      <c r="X69" s="26" t="str">
        <f>IF(OR($H69="no",$B69=0),"",IF($I69=Parameters!$K$15,$L69/($M69/2),$L69/$M69))</f>
        <v/>
      </c>
      <c r="Y69" s="26" t="str">
        <f>IF(OR($H69="no",$B69=0),"",IF($X69&lt;0.5,Parameters!$X$4,IF($X69&lt;1,Parameters!$Y$4,IF($X69&lt;2,Parameters!$Z$4,Parameters!$AA$4))))</f>
        <v/>
      </c>
      <c r="Z69" s="26" t="str">
        <f>IF(OR($H69="no",$B69=0),"",IF($X69&lt;0.5,Parameters!$X$5,IF($X69&lt;1,Parameters!$Y$5,IF($X69&lt;2,Parameters!$Z$5,Parameters!$AA$5))))</f>
        <v/>
      </c>
      <c r="AA69" s="26" t="str">
        <f>IF(OR($H69="no",$B69=0),"",IF($I69=Parameters!$K$15,(2*($M69/2)*SIN(RADIANS(Calculations!$W69/2))),(2*$M69*SIN(RADIANS($W69/2)))))</f>
        <v/>
      </c>
      <c r="AB69" s="26" t="str">
        <f t="shared" si="10"/>
        <v/>
      </c>
      <c r="AC69" s="26" t="str">
        <f>IF(OR($H69="no",$B69=0),"",IF($I69=Parameters!$K$15,$AB69*$N69/2,$AB69*$N69))</f>
        <v/>
      </c>
      <c r="AD69" s="112" t="str">
        <f>IF(OR($H69="no",$B69=0),"",IF($I69=Parameters!$K$15,$AC69*2/Parameters!$AB$4,$AC69/Parameters!$AB$4))</f>
        <v/>
      </c>
      <c r="AE69" s="26" t="str">
        <f>IF(AND(O69="B",Q69="calc"),V69,IF(AND(O69="C",Q69="calc"),'Window &amp; Door DATA INPUT'!T75/1000,""))</f>
        <v/>
      </c>
      <c r="AF69" s="100" t="str">
        <f>IF(AND(O69="B",Q69="input"),'Window &amp; Door DATA INPUT'!AA75,IF(AND(O69="C",Q69="input",P69="F"),'Window &amp; Door DATA INPUT'!V75,IF(AND(O69="C",P69="E"),0,IF(AND(O69="D"),0,IF(AND(B69=1,C69=0),"",(Calculations!Q69))))))</f>
        <v/>
      </c>
      <c r="AG69" s="80" t="str">
        <f t="shared" si="41"/>
        <v/>
      </c>
      <c r="AH69" s="26" t="str">
        <f>IF(OR($H69="no",$C69=0),"",IF($I69=Parameters!$K$15,$L69/($M69/2),$L69/$M69))</f>
        <v/>
      </c>
      <c r="AI69" s="26" t="str">
        <f>IF(OR($H69="no",$C69=0),"",IF($AH69&lt;0.5,Parameters!$X$4,IF($AH69&lt;1,Parameters!$Y$4,IF($AH69&lt;2,Parameters!$Z$4,Parameters!$AA$4))))</f>
        <v/>
      </c>
      <c r="AJ69" s="26" t="str">
        <f>IF(OR($H69="no",$C69=0),"",IF($AH69&lt;0.5,Parameters!$X$5,IF($AH69&lt;1,Parameters!$Y$5,IF($AH69&lt;2,Parameters!$Z$5,Parameters!$AA$5))))</f>
        <v/>
      </c>
      <c r="AK69" s="26" t="str">
        <f>IF(OR($H69="no",$C69=0),"",IF($I69=Parameters!$K$15,(2*($M69/2)*SIN(RADIANS(Calculations!$AG69/2))),(2*$M69*SIN(RADIANS($AG69/2)))))</f>
        <v/>
      </c>
      <c r="AL69" s="26" t="str">
        <f t="shared" si="11"/>
        <v/>
      </c>
      <c r="AM69" s="26" t="str">
        <f>IF(OR($H69="no",$C69=0),"",IF($I69=Parameters!$K$15,$AL69*$N69/2,$AL69*$N69))</f>
        <v/>
      </c>
      <c r="AN69" s="112" t="str">
        <f>IF(OR($H69="no",$C69=0),"",IF($I69=Parameters!$K$15,$AM69*2/Parameters!$AB$4,$AM69/Parameters!$AB$4))</f>
        <v/>
      </c>
      <c r="AU69" s="5"/>
      <c r="BF69" s="5"/>
      <c r="BG69" s="5"/>
      <c r="BH69" s="5"/>
      <c r="BI69" s="292">
        <f>'Window &amp; Door DATA INPUT'!H75</f>
        <v>0</v>
      </c>
      <c r="BJ69" s="293" t="str">
        <f t="shared" si="42"/>
        <v/>
      </c>
      <c r="BK69" s="5"/>
      <c r="BL69" s="5"/>
      <c r="BM69" s="5"/>
    </row>
    <row r="70" spans="2:65" x14ac:dyDescent="0.3">
      <c r="B70" s="53">
        <f>IF('Window &amp; Door DATA INPUT'!B76&gt;1,1,0)</f>
        <v>0</v>
      </c>
      <c r="C70" s="53">
        <f>IF(AND(B70=1,OR(D70=Parameters!$D$17, D70=Parameters!$D$18,D70=Parameters!$D$19,D70=Parameters!$D$20,D70=Parameters!$D$21,D70=Parameters!$D$22, D70=Parameters!$D$23, D70=Parameters!$D$24)),1,0)</f>
        <v>0</v>
      </c>
      <c r="D70" s="55" t="str">
        <f>IF('Window &amp; Door DATA INPUT'!B76="","",'Window &amp; Door DATA INPUT'!B76)</f>
        <v/>
      </c>
      <c r="E70" s="25" t="str">
        <f>IF('Window &amp; Door DATA INPUT'!D76="","",'Window &amp; Door DATA INPUT'!D76)</f>
        <v/>
      </c>
      <c r="F70" s="25" t="str">
        <f>IF(B70=1,'Window &amp; Door DATA INPUT'!H76&amp;RESULTS!$H$5,"")</f>
        <v/>
      </c>
      <c r="G70" s="25" t="str">
        <f>IF(B70=1,VLOOKUP(F70,Parameters!$H$4:$I$20,2,FALSE),"")</f>
        <v/>
      </c>
      <c r="H70" s="25" t="str">
        <f>IF(OR('Window &amp; Door DATA INPUT'!J76=Parameters!$K$4,'Window &amp; Door DATA INPUT'!J76=Parameters!$K$11),"No",IF('Window &amp; Door DATA INPUT'!K76="","",'Window &amp; Door DATA INPUT'!K76))</f>
        <v/>
      </c>
      <c r="I70" s="25" t="str">
        <f>IF('Window &amp; Door DATA INPUT'!J76="","",'Window &amp; Door DATA INPUT'!J76)</f>
        <v/>
      </c>
      <c r="J70" s="71" t="str">
        <f>IF('Window &amp; Door DATA INPUT'!L76=Parameters!$O$5,'Window &amp; Door DATA INPUT'!O76,IF(B70=1,('Window &amp; Door DATA INPUT'!N76*'Window &amp; Door DATA INPUT'!M76)/1000000,""))</f>
        <v/>
      </c>
      <c r="K70" s="72" t="str">
        <f>IF('Window &amp; Door DATA INPUT'!J76="","",VLOOKUP('Window &amp; Door DATA INPUT'!J76,Parameters!$K$4:$L$16,2,FALSE))</f>
        <v/>
      </c>
      <c r="L70" s="26" t="str">
        <f>IF($H70="yes",IF($K70="Y",'Window &amp; Door DATA INPUT'!Q76/1000,IF($K70="N",'Window &amp; Door DATA INPUT'!P76/1000)),"")</f>
        <v/>
      </c>
      <c r="M70" s="26" t="str">
        <f>IF($H70="yes",IF($K70="Y",'Window &amp; Door DATA INPUT'!P76/1000,IF($K70="N",'Window &amp; Door DATA INPUT'!Q76/1000)),"")</f>
        <v/>
      </c>
      <c r="N70" s="71" t="str">
        <f t="shared" si="37"/>
        <v/>
      </c>
      <c r="O70" s="72" t="str">
        <f>IF(AND(B70=1,C70=0,H70="yes"),"A",IF(AND(C70=1,H70="yes",'Window &amp; Door DATA INPUT'!R76="no"),"B",IF(AND(C70=1,H70="yes",'Window &amp; Door DATA INPUT'!R76="yes",'Window &amp; Door DATA INPUT'!S76="yes"),"C",IF(AND(C70=1,H70="yes",'Window &amp; Door DATA INPUT'!R76="yes",'Window &amp; Door DATA INPUT'!S76="no"),"D",""))))</f>
        <v/>
      </c>
      <c r="P70" s="100" t="str">
        <f>IF(AND(C70=1,H70="yes",OR(I70=Parameters!$K$12,I70=Parameters!$K$13,I70=Parameters!$K$14)),"E",IF(AND(C70=1,H70="yes",NOT(OR(I70=Parameters!$K$12,I70=Parameters!$K$13,I70=Parameters!$K$14))),"F",""))</f>
        <v/>
      </c>
      <c r="Q70" s="100" t="str">
        <f>IF(AND(B70=1,H70="yes"),VLOOKUP(I70,Parameters!$K$4:$M$16,3,FALSE),"")</f>
        <v/>
      </c>
      <c r="R70" s="100" t="str">
        <f>IF(AND(OR(O70="A",O70="B",O70="d"),Q70="input"),'Window &amp; Door DATA INPUT'!AA76,IF(AND(O70="C",Q70="input"),'Window &amp; Door DATA INPUT'!W76,Calculations!Q70))</f>
        <v/>
      </c>
      <c r="S70" s="75" t="str">
        <f>IF('Window &amp; Door DATA INPUT'!X76="Yes",'Window &amp; Door DATA INPUT'!Y76/1000,IF(B70=1,"N/A",""))</f>
        <v/>
      </c>
      <c r="T70" s="26" t="str">
        <f>IF(Q70="calc",IF(O70="c",'Window &amp; Door DATA INPUT'!U76/1000,(Parameters!$S$4-'Window &amp; Door DATA INPUT'!Z76+Parameters!$Q$4)/1000),"")</f>
        <v/>
      </c>
      <c r="U70" s="26" t="str">
        <f t="shared" si="38"/>
        <v/>
      </c>
      <c r="V70" s="26" t="str">
        <f t="shared" si="39"/>
        <v/>
      </c>
      <c r="W70" s="80" t="str">
        <f t="shared" si="40"/>
        <v/>
      </c>
      <c r="X70" s="26" t="str">
        <f>IF(OR($H70="no",$B70=0),"",IF($I70=Parameters!$K$15,$L70/($M70/2),$L70/$M70))</f>
        <v/>
      </c>
      <c r="Y70" s="26" t="str">
        <f>IF(OR($H70="no",$B70=0),"",IF($X70&lt;0.5,Parameters!$X$4,IF($X70&lt;1,Parameters!$Y$4,IF($X70&lt;2,Parameters!$Z$4,Parameters!$AA$4))))</f>
        <v/>
      </c>
      <c r="Z70" s="26" t="str">
        <f>IF(OR($H70="no",$B70=0),"",IF($X70&lt;0.5,Parameters!$X$5,IF($X70&lt;1,Parameters!$Y$5,IF($X70&lt;2,Parameters!$Z$5,Parameters!$AA$5))))</f>
        <v/>
      </c>
      <c r="AA70" s="26" t="str">
        <f>IF(OR($H70="no",$B70=0),"",IF($I70=Parameters!$K$15,(2*($M70/2)*SIN(RADIANS(Calculations!$W70/2))),(2*$M70*SIN(RADIANS($W70/2)))))</f>
        <v/>
      </c>
      <c r="AB70" s="26" t="str">
        <f t="shared" si="10"/>
        <v/>
      </c>
      <c r="AC70" s="26" t="str">
        <f>IF(OR($H70="no",$B70=0),"",IF($I70=Parameters!$K$15,$AB70*$N70/2,$AB70*$N70))</f>
        <v/>
      </c>
      <c r="AD70" s="112" t="str">
        <f>IF(OR($H70="no",$B70=0),"",IF($I70=Parameters!$K$15,$AC70*2/Parameters!$AB$4,$AC70/Parameters!$AB$4))</f>
        <v/>
      </c>
      <c r="AE70" s="26" t="str">
        <f>IF(AND(O70="B",Q70="calc"),V70,IF(AND(O70="C",Q70="calc"),'Window &amp; Door DATA INPUT'!T76/1000,""))</f>
        <v/>
      </c>
      <c r="AF70" s="100" t="str">
        <f>IF(AND(O70="B",Q70="input"),'Window &amp; Door DATA INPUT'!AA76,IF(AND(O70="C",Q70="input",P70="F"),'Window &amp; Door DATA INPUT'!V76,IF(AND(O70="C",P70="E"),0,IF(AND(O70="D"),0,IF(AND(B70=1,C70=0),"",(Calculations!Q70))))))</f>
        <v/>
      </c>
      <c r="AG70" s="80" t="str">
        <f t="shared" si="41"/>
        <v/>
      </c>
      <c r="AH70" s="26" t="str">
        <f>IF(OR($H70="no",$C70=0),"",IF($I70=Parameters!$K$15,$L70/($M70/2),$L70/$M70))</f>
        <v/>
      </c>
      <c r="AI70" s="26" t="str">
        <f>IF(OR($H70="no",$C70=0),"",IF($AH70&lt;0.5,Parameters!$X$4,IF($AH70&lt;1,Parameters!$Y$4,IF($AH70&lt;2,Parameters!$Z$4,Parameters!$AA$4))))</f>
        <v/>
      </c>
      <c r="AJ70" s="26" t="str">
        <f>IF(OR($H70="no",$C70=0),"",IF($AH70&lt;0.5,Parameters!$X$5,IF($AH70&lt;1,Parameters!$Y$5,IF($AH70&lt;2,Parameters!$Z$5,Parameters!$AA$5))))</f>
        <v/>
      </c>
      <c r="AK70" s="26" t="str">
        <f>IF(OR($H70="no",$C70=0),"",IF($I70=Parameters!$K$15,(2*($M70/2)*SIN(RADIANS(Calculations!$AG70/2))),(2*$M70*SIN(RADIANS($AG70/2)))))</f>
        <v/>
      </c>
      <c r="AL70" s="26" t="str">
        <f t="shared" si="11"/>
        <v/>
      </c>
      <c r="AM70" s="26" t="str">
        <f>IF(OR($H70="no",$C70=0),"",IF($I70=Parameters!$K$15,$AL70*$N70/2,$AL70*$N70))</f>
        <v/>
      </c>
      <c r="AN70" s="112" t="str">
        <f>IF(OR($H70="no",$C70=0),"",IF($I70=Parameters!$K$15,$AM70*2/Parameters!$AB$4,$AM70/Parameters!$AB$4))</f>
        <v/>
      </c>
      <c r="AU70" s="5"/>
      <c r="BF70" s="5"/>
      <c r="BG70" s="5"/>
      <c r="BH70" s="5"/>
      <c r="BI70" s="292">
        <f>'Window &amp; Door DATA INPUT'!H76</f>
        <v>0</v>
      </c>
      <c r="BJ70" s="293" t="str">
        <f t="shared" si="42"/>
        <v/>
      </c>
      <c r="BK70" s="5"/>
      <c r="BL70" s="5"/>
      <c r="BM70" s="5"/>
    </row>
    <row r="71" spans="2:65" x14ac:dyDescent="0.3">
      <c r="B71" s="53">
        <f>IF('Window &amp; Door DATA INPUT'!B77&gt;1,1,0)</f>
        <v>0</v>
      </c>
      <c r="C71" s="53">
        <f>IF(AND(B71=1,OR(D71=Parameters!$D$17, D71=Parameters!$D$18,D71=Parameters!$D$19,D71=Parameters!$D$20,D71=Parameters!$D$21,D71=Parameters!$D$22, D71=Parameters!$D$23, D71=Parameters!$D$24)),1,0)</f>
        <v>0</v>
      </c>
      <c r="D71" s="55" t="str">
        <f>IF('Window &amp; Door DATA INPUT'!B77="","",'Window &amp; Door DATA INPUT'!B77)</f>
        <v/>
      </c>
      <c r="E71" s="25" t="str">
        <f>IF('Window &amp; Door DATA INPUT'!D77="","",'Window &amp; Door DATA INPUT'!D77)</f>
        <v/>
      </c>
      <c r="F71" s="25" t="str">
        <f>IF(B71=1,'Window &amp; Door DATA INPUT'!H77&amp;RESULTS!$H$5,"")</f>
        <v/>
      </c>
      <c r="G71" s="25" t="str">
        <f>IF(B71=1,VLOOKUP(F71,Parameters!$H$4:$I$20,2,FALSE),"")</f>
        <v/>
      </c>
      <c r="H71" s="25" t="str">
        <f>IF(OR('Window &amp; Door DATA INPUT'!J77=Parameters!$K$4,'Window &amp; Door DATA INPUT'!J77=Parameters!$K$11),"No",IF('Window &amp; Door DATA INPUT'!K77="","",'Window &amp; Door DATA INPUT'!K77))</f>
        <v/>
      </c>
      <c r="I71" s="25" t="str">
        <f>IF('Window &amp; Door DATA INPUT'!J77="","",'Window &amp; Door DATA INPUT'!J77)</f>
        <v/>
      </c>
      <c r="J71" s="71" t="str">
        <f>IF('Window &amp; Door DATA INPUT'!L77=Parameters!$O$5,'Window &amp; Door DATA INPUT'!O77,IF(B71=1,('Window &amp; Door DATA INPUT'!N77*'Window &amp; Door DATA INPUT'!M77)/1000000,""))</f>
        <v/>
      </c>
      <c r="K71" s="72" t="str">
        <f>IF('Window &amp; Door DATA INPUT'!J77="","",VLOOKUP('Window &amp; Door DATA INPUT'!J77,Parameters!$K$4:$L$16,2,FALSE))</f>
        <v/>
      </c>
      <c r="L71" s="26" t="str">
        <f>IF($H71="yes",IF($K71="Y",'Window &amp; Door DATA INPUT'!Q77/1000,IF($K71="N",'Window &amp; Door DATA INPUT'!P77/1000)),"")</f>
        <v/>
      </c>
      <c r="M71" s="26" t="str">
        <f>IF($H71="yes",IF($K71="Y",'Window &amp; Door DATA INPUT'!P77/1000,IF($K71="N",'Window &amp; Door DATA INPUT'!Q77/1000)),"")</f>
        <v/>
      </c>
      <c r="N71" s="71" t="str">
        <f t="shared" si="37"/>
        <v/>
      </c>
      <c r="O71" s="72" t="str">
        <f>IF(AND(B71=1,C71=0,H71="yes"),"A",IF(AND(C71=1,H71="yes",'Window &amp; Door DATA INPUT'!R77="no"),"B",IF(AND(C71=1,H71="yes",'Window &amp; Door DATA INPUT'!R77="yes",'Window &amp; Door DATA INPUT'!S77="yes"),"C",IF(AND(C71=1,H71="yes",'Window &amp; Door DATA INPUT'!R77="yes",'Window &amp; Door DATA INPUT'!S77="no"),"D",""))))</f>
        <v/>
      </c>
      <c r="P71" s="100" t="str">
        <f>IF(AND(C71=1,H71="yes",OR(I71=Parameters!$K$12,I71=Parameters!$K$13,I71=Parameters!$K$14)),"E",IF(AND(C71=1,H71="yes",NOT(OR(I71=Parameters!$K$12,I71=Parameters!$K$13,I71=Parameters!$K$14))),"F",""))</f>
        <v/>
      </c>
      <c r="Q71" s="100" t="str">
        <f>IF(AND(B71=1,H71="yes"),VLOOKUP(I71,Parameters!$K$4:$M$16,3,FALSE),"")</f>
        <v/>
      </c>
      <c r="R71" s="100" t="str">
        <f>IF(AND(OR(O71="A",O71="B",O71="d"),Q71="input"),'Window &amp; Door DATA INPUT'!AA77,IF(AND(O71="C",Q71="input"),'Window &amp; Door DATA INPUT'!W77,Calculations!Q71))</f>
        <v/>
      </c>
      <c r="S71" s="75" t="str">
        <f>IF('Window &amp; Door DATA INPUT'!X77="Yes",'Window &amp; Door DATA INPUT'!Y77/1000,IF(B71=1,"N/A",""))</f>
        <v/>
      </c>
      <c r="T71" s="26" t="str">
        <f>IF(Q71="calc",IF(O71="c",'Window &amp; Door DATA INPUT'!U77/1000,(Parameters!$S$4-'Window &amp; Door DATA INPUT'!Z77+Parameters!$Q$4)/1000),"")</f>
        <v/>
      </c>
      <c r="U71" s="26" t="str">
        <f t="shared" si="38"/>
        <v/>
      </c>
      <c r="V71" s="26" t="str">
        <f t="shared" si="39"/>
        <v/>
      </c>
      <c r="W71" s="80" t="str">
        <f t="shared" si="40"/>
        <v/>
      </c>
      <c r="X71" s="26" t="str">
        <f>IF(OR($H71="no",$B71=0),"",IF($I71=Parameters!$K$15,$L71/($M71/2),$L71/$M71))</f>
        <v/>
      </c>
      <c r="Y71" s="26" t="str">
        <f>IF(OR($H71="no",$B71=0),"",IF($X71&lt;0.5,Parameters!$X$4,IF($X71&lt;1,Parameters!$Y$4,IF($X71&lt;2,Parameters!$Z$4,Parameters!$AA$4))))</f>
        <v/>
      </c>
      <c r="Z71" s="26" t="str">
        <f>IF(OR($H71="no",$B71=0),"",IF($X71&lt;0.5,Parameters!$X$5,IF($X71&lt;1,Parameters!$Y$5,IF($X71&lt;2,Parameters!$Z$5,Parameters!$AA$5))))</f>
        <v/>
      </c>
      <c r="AA71" s="26" t="str">
        <f>IF(OR($H71="no",$B71=0),"",IF($I71=Parameters!$K$15,(2*($M71/2)*SIN(RADIANS(Calculations!$W71/2))),(2*$M71*SIN(RADIANS($W71/2)))))</f>
        <v/>
      </c>
      <c r="AB71" s="26" t="str">
        <f t="shared" si="10"/>
        <v/>
      </c>
      <c r="AC71" s="26" t="str">
        <f>IF(OR($H71="no",$B71=0),"",IF($I71=Parameters!$K$15,$AB71*$N71/2,$AB71*$N71))</f>
        <v/>
      </c>
      <c r="AD71" s="112" t="str">
        <f>IF(OR($H71="no",$B71=0),"",IF($I71=Parameters!$K$15,$AC71*2/Parameters!$AB$4,$AC71/Parameters!$AB$4))</f>
        <v/>
      </c>
      <c r="AE71" s="26" t="str">
        <f>IF(AND(O71="B",Q71="calc"),V71,IF(AND(O71="C",Q71="calc"),'Window &amp; Door DATA INPUT'!T77/1000,""))</f>
        <v/>
      </c>
      <c r="AF71" s="100" t="str">
        <f>IF(AND(O71="B",Q71="input"),'Window &amp; Door DATA INPUT'!AA77,IF(AND(O71="C",Q71="input",P71="F"),'Window &amp; Door DATA INPUT'!V77,IF(AND(O71="C",P71="E"),0,IF(AND(O71="D"),0,IF(AND(B71=1,C71=0),"",(Calculations!Q71))))))</f>
        <v/>
      </c>
      <c r="AG71" s="80" t="str">
        <f t="shared" si="41"/>
        <v/>
      </c>
      <c r="AH71" s="26" t="str">
        <f>IF(OR($H71="no",$C71=0),"",IF($I71=Parameters!$K$15,$L71/($M71/2),$L71/$M71))</f>
        <v/>
      </c>
      <c r="AI71" s="26" t="str">
        <f>IF(OR($H71="no",$C71=0),"",IF($AH71&lt;0.5,Parameters!$X$4,IF($AH71&lt;1,Parameters!$Y$4,IF($AH71&lt;2,Parameters!$Z$4,Parameters!$AA$4))))</f>
        <v/>
      </c>
      <c r="AJ71" s="26" t="str">
        <f>IF(OR($H71="no",$C71=0),"",IF($AH71&lt;0.5,Parameters!$X$5,IF($AH71&lt;1,Parameters!$Y$5,IF($AH71&lt;2,Parameters!$Z$5,Parameters!$AA$5))))</f>
        <v/>
      </c>
      <c r="AK71" s="26" t="str">
        <f>IF(OR($H71="no",$C71=0),"",IF($I71=Parameters!$K$15,(2*($M71/2)*SIN(RADIANS(Calculations!$AG71/2))),(2*$M71*SIN(RADIANS($AG71/2)))))</f>
        <v/>
      </c>
      <c r="AL71" s="26" t="str">
        <f t="shared" si="11"/>
        <v/>
      </c>
      <c r="AM71" s="26" t="str">
        <f>IF(OR($H71="no",$C71=0),"",IF($I71=Parameters!$K$15,$AL71*$N71/2,$AL71*$N71))</f>
        <v/>
      </c>
      <c r="AN71" s="112" t="str">
        <f>IF(OR($H71="no",$C71=0),"",IF($I71=Parameters!$K$15,$AM71*2/Parameters!$AB$4,$AM71/Parameters!$AB$4))</f>
        <v/>
      </c>
      <c r="AU71" s="5"/>
      <c r="BF71" s="5"/>
      <c r="BG71" s="5"/>
      <c r="BH71" s="5"/>
      <c r="BI71" s="292">
        <f>'Window &amp; Door DATA INPUT'!H77</f>
        <v>0</v>
      </c>
      <c r="BJ71" s="293" t="str">
        <f t="shared" si="42"/>
        <v/>
      </c>
      <c r="BK71" s="5"/>
      <c r="BL71" s="5"/>
      <c r="BM71" s="5"/>
    </row>
    <row r="72" spans="2:65" x14ac:dyDescent="0.3">
      <c r="B72" s="53">
        <f>IF('Window &amp; Door DATA INPUT'!B78&gt;1,1,0)</f>
        <v>0</v>
      </c>
      <c r="C72" s="53">
        <f>IF(AND(B72=1,OR(D72=Parameters!$D$17, D72=Parameters!$D$18,D72=Parameters!$D$19,D72=Parameters!$D$20,D72=Parameters!$D$21,D72=Parameters!$D$22, D72=Parameters!$D$23, D72=Parameters!$D$24)),1,0)</f>
        <v>0</v>
      </c>
      <c r="D72" s="55" t="str">
        <f>IF('Window &amp; Door DATA INPUT'!B78="","",'Window &amp; Door DATA INPUT'!B78)</f>
        <v/>
      </c>
      <c r="E72" s="25" t="str">
        <f>IF('Window &amp; Door DATA INPUT'!D78="","",'Window &amp; Door DATA INPUT'!D78)</f>
        <v/>
      </c>
      <c r="F72" s="25" t="str">
        <f>IF(B72=1,'Window &amp; Door DATA INPUT'!H78&amp;RESULTS!$H$5,"")</f>
        <v/>
      </c>
      <c r="G72" s="25" t="str">
        <f>IF(B72=1,VLOOKUP(F72,Parameters!$H$4:$I$20,2,FALSE),"")</f>
        <v/>
      </c>
      <c r="H72" s="25" t="str">
        <f>IF(OR('Window &amp; Door DATA INPUT'!J78=Parameters!$K$4,'Window &amp; Door DATA INPUT'!J78=Parameters!$K$11),"No",IF('Window &amp; Door DATA INPUT'!K78="","",'Window &amp; Door DATA INPUT'!K78))</f>
        <v/>
      </c>
      <c r="I72" s="25" t="str">
        <f>IF('Window &amp; Door DATA INPUT'!J78="","",'Window &amp; Door DATA INPUT'!J78)</f>
        <v/>
      </c>
      <c r="J72" s="71" t="str">
        <f>IF('Window &amp; Door DATA INPUT'!L78=Parameters!$O$5,'Window &amp; Door DATA INPUT'!O78,IF(B72=1,('Window &amp; Door DATA INPUT'!N78*'Window &amp; Door DATA INPUT'!M78)/1000000,""))</f>
        <v/>
      </c>
      <c r="K72" s="72" t="str">
        <f>IF('Window &amp; Door DATA INPUT'!J78="","",VLOOKUP('Window &amp; Door DATA INPUT'!J78,Parameters!$K$4:$L$16,2,FALSE))</f>
        <v/>
      </c>
      <c r="L72" s="26" t="str">
        <f>IF($H72="yes",IF($K72="Y",'Window &amp; Door DATA INPUT'!Q78/1000,IF($K72="N",'Window &amp; Door DATA INPUT'!P78/1000)),"")</f>
        <v/>
      </c>
      <c r="M72" s="26" t="str">
        <f>IF($H72="yes",IF($K72="Y",'Window &amp; Door DATA INPUT'!P78/1000,IF($K72="N",'Window &amp; Door DATA INPUT'!Q78/1000)),"")</f>
        <v/>
      </c>
      <c r="N72" s="71" t="str">
        <f t="shared" si="37"/>
        <v/>
      </c>
      <c r="O72" s="72" t="str">
        <f>IF(AND(B72=1,C72=0,H72="yes"),"A",IF(AND(C72=1,H72="yes",'Window &amp; Door DATA INPUT'!R78="no"),"B",IF(AND(C72=1,H72="yes",'Window &amp; Door DATA INPUT'!R78="yes",'Window &amp; Door DATA INPUT'!S78="yes"),"C",IF(AND(C72=1,H72="yes",'Window &amp; Door DATA INPUT'!R78="yes",'Window &amp; Door DATA INPUT'!S78="no"),"D",""))))</f>
        <v/>
      </c>
      <c r="P72" s="100" t="str">
        <f>IF(AND(C72=1,H72="yes",OR(I72=Parameters!$K$12,I72=Parameters!$K$13,I72=Parameters!$K$14)),"E",IF(AND(C72=1,H72="yes",NOT(OR(I72=Parameters!$K$12,I72=Parameters!$K$13,I72=Parameters!$K$14))),"F",""))</f>
        <v/>
      </c>
      <c r="Q72" s="100" t="str">
        <f>IF(AND(B72=1,H72="yes"),VLOOKUP(I72,Parameters!$K$4:$M$16,3,FALSE),"")</f>
        <v/>
      </c>
      <c r="R72" s="100" t="str">
        <f>IF(AND(OR(O72="A",O72="B",O72="d"),Q72="input"),'Window &amp; Door DATA INPUT'!AA78,IF(AND(O72="C",Q72="input"),'Window &amp; Door DATA INPUT'!W78,Calculations!Q72))</f>
        <v/>
      </c>
      <c r="S72" s="75" t="str">
        <f>IF('Window &amp; Door DATA INPUT'!X78="Yes",'Window &amp; Door DATA INPUT'!Y78/1000,IF(B72=1,"N/A",""))</f>
        <v/>
      </c>
      <c r="T72" s="26" t="str">
        <f>IF(Q72="calc",IF(O72="c",'Window &amp; Door DATA INPUT'!U78/1000,(Parameters!$S$4-'Window &amp; Door DATA INPUT'!Z78+Parameters!$Q$4)/1000),"")</f>
        <v/>
      </c>
      <c r="U72" s="26" t="str">
        <f t="shared" si="38"/>
        <v/>
      </c>
      <c r="V72" s="26" t="str">
        <f t="shared" si="39"/>
        <v/>
      </c>
      <c r="W72" s="80" t="str">
        <f t="shared" si="40"/>
        <v/>
      </c>
      <c r="X72" s="26" t="str">
        <f>IF(OR($H72="no",$B72=0),"",IF($I72=Parameters!$K$15,$L72/($M72/2),$L72/$M72))</f>
        <v/>
      </c>
      <c r="Y72" s="26" t="str">
        <f>IF(OR($H72="no",$B72=0),"",IF($X72&lt;0.5,Parameters!$X$4,IF($X72&lt;1,Parameters!$Y$4,IF($X72&lt;2,Parameters!$Z$4,Parameters!$AA$4))))</f>
        <v/>
      </c>
      <c r="Z72" s="26" t="str">
        <f>IF(OR($H72="no",$B72=0),"",IF($X72&lt;0.5,Parameters!$X$5,IF($X72&lt;1,Parameters!$Y$5,IF($X72&lt;2,Parameters!$Z$5,Parameters!$AA$5))))</f>
        <v/>
      </c>
      <c r="AA72" s="26" t="str">
        <f>IF(OR($H72="no",$B72=0),"",IF($I72=Parameters!$K$15,(2*($M72/2)*SIN(RADIANS(Calculations!$W72/2))),(2*$M72*SIN(RADIANS($W72/2)))))</f>
        <v/>
      </c>
      <c r="AB72" s="26" t="str">
        <f t="shared" si="10"/>
        <v/>
      </c>
      <c r="AC72" s="26" t="str">
        <f>IF(OR($H72="no",$B72=0),"",IF($I72=Parameters!$K$15,$AB72*$N72/2,$AB72*$N72))</f>
        <v/>
      </c>
      <c r="AD72" s="112" t="str">
        <f>IF(OR($H72="no",$B72=0),"",IF($I72=Parameters!$K$15,$AC72*2/Parameters!$AB$4,$AC72/Parameters!$AB$4))</f>
        <v/>
      </c>
      <c r="AE72" s="26" t="str">
        <f>IF(AND(O72="B",Q72="calc"),V72,IF(AND(O72="C",Q72="calc"),'Window &amp; Door DATA INPUT'!T78/1000,""))</f>
        <v/>
      </c>
      <c r="AF72" s="100" t="str">
        <f>IF(AND(O72="B",Q72="input"),'Window &amp; Door DATA INPUT'!AA78,IF(AND(O72="C",Q72="input",P72="F"),'Window &amp; Door DATA INPUT'!V78,IF(AND(O72="C",P72="E"),0,IF(AND(O72="D"),0,IF(AND(B72=1,C72=0),"",(Calculations!Q72))))))</f>
        <v/>
      </c>
      <c r="AG72" s="80" t="str">
        <f t="shared" si="41"/>
        <v/>
      </c>
      <c r="AH72" s="26" t="str">
        <f>IF(OR($H72="no",$C72=0),"",IF($I72=Parameters!$K$15,$L72/($M72/2),$L72/$M72))</f>
        <v/>
      </c>
      <c r="AI72" s="26" t="str">
        <f>IF(OR($H72="no",$C72=0),"",IF($AH72&lt;0.5,Parameters!$X$4,IF($AH72&lt;1,Parameters!$Y$4,IF($AH72&lt;2,Parameters!$Z$4,Parameters!$AA$4))))</f>
        <v/>
      </c>
      <c r="AJ72" s="26" t="str">
        <f>IF(OR($H72="no",$C72=0),"",IF($AH72&lt;0.5,Parameters!$X$5,IF($AH72&lt;1,Parameters!$Y$5,IF($AH72&lt;2,Parameters!$Z$5,Parameters!$AA$5))))</f>
        <v/>
      </c>
      <c r="AK72" s="26" t="str">
        <f>IF(OR($H72="no",$C72=0),"",IF($I72=Parameters!$K$15,(2*($M72/2)*SIN(RADIANS(Calculations!$AG72/2))),(2*$M72*SIN(RADIANS($AG72/2)))))</f>
        <v/>
      </c>
      <c r="AL72" s="26" t="str">
        <f t="shared" si="11"/>
        <v/>
      </c>
      <c r="AM72" s="26" t="str">
        <f>IF(OR($H72="no",$C72=0),"",IF($I72=Parameters!$K$15,$AL72*$N72/2,$AL72*$N72))</f>
        <v/>
      </c>
      <c r="AN72" s="112" t="str">
        <f>IF(OR($H72="no",$C72=0),"",IF($I72=Parameters!$K$15,$AM72*2/Parameters!$AB$4,$AM72/Parameters!$AB$4))</f>
        <v/>
      </c>
      <c r="AU72" s="5"/>
      <c r="BF72" s="5"/>
      <c r="BG72" s="5"/>
      <c r="BH72" s="5"/>
      <c r="BI72" s="292">
        <f>'Window &amp; Door DATA INPUT'!H78</f>
        <v>0</v>
      </c>
      <c r="BJ72" s="293" t="str">
        <f t="shared" si="42"/>
        <v/>
      </c>
      <c r="BK72" s="5"/>
      <c r="BL72" s="5"/>
      <c r="BM72" s="5"/>
    </row>
    <row r="73" spans="2:65" x14ac:dyDescent="0.3">
      <c r="B73" s="53">
        <f>IF('Window &amp; Door DATA INPUT'!B79&gt;1,1,0)</f>
        <v>0</v>
      </c>
      <c r="C73" s="53">
        <f>IF(AND(B73=1,OR(D73=Parameters!$D$17, D73=Parameters!$D$18,D73=Parameters!$D$19,D73=Parameters!$D$20,D73=Parameters!$D$21,D73=Parameters!$D$22, D73=Parameters!$D$23, D73=Parameters!$D$24)),1,0)</f>
        <v>0</v>
      </c>
      <c r="D73" s="55" t="str">
        <f>IF('Window &amp; Door DATA INPUT'!B79="","",'Window &amp; Door DATA INPUT'!B79)</f>
        <v/>
      </c>
      <c r="E73" s="25" t="str">
        <f>IF('Window &amp; Door DATA INPUT'!D79="","",'Window &amp; Door DATA INPUT'!D79)</f>
        <v/>
      </c>
      <c r="F73" s="25" t="str">
        <f>IF(B73=1,'Window &amp; Door DATA INPUT'!H79&amp;RESULTS!$H$5,"")</f>
        <v/>
      </c>
      <c r="G73" s="25" t="str">
        <f>IF(B73=1,VLOOKUP(F73,Parameters!$H$4:$I$20,2,FALSE),"")</f>
        <v/>
      </c>
      <c r="H73" s="25" t="str">
        <f>IF(OR('Window &amp; Door DATA INPUT'!J79=Parameters!$K$4,'Window &amp; Door DATA INPUT'!J79=Parameters!$K$11),"No",IF('Window &amp; Door DATA INPUT'!K79="","",'Window &amp; Door DATA INPUT'!K79))</f>
        <v/>
      </c>
      <c r="I73" s="25" t="str">
        <f>IF('Window &amp; Door DATA INPUT'!J79="","",'Window &amp; Door DATA INPUT'!J79)</f>
        <v/>
      </c>
      <c r="J73" s="71" t="str">
        <f>IF('Window &amp; Door DATA INPUT'!L79=Parameters!$O$5,'Window &amp; Door DATA INPUT'!O79,IF(B73=1,('Window &amp; Door DATA INPUT'!N79*'Window &amp; Door DATA INPUT'!M79)/1000000,""))</f>
        <v/>
      </c>
      <c r="K73" s="72" t="str">
        <f>IF('Window &amp; Door DATA INPUT'!J79="","",VLOOKUP('Window &amp; Door DATA INPUT'!J79,Parameters!$K$4:$L$16,2,FALSE))</f>
        <v/>
      </c>
      <c r="L73" s="26" t="str">
        <f>IF($H73="yes",IF($K73="Y",'Window &amp; Door DATA INPUT'!Q79/1000,IF($K73="N",'Window &amp; Door DATA INPUT'!P79/1000)),"")</f>
        <v/>
      </c>
      <c r="M73" s="26" t="str">
        <f>IF($H73="yes",IF($K73="Y",'Window &amp; Door DATA INPUT'!P79/1000,IF($K73="N",'Window &amp; Door DATA INPUT'!Q79/1000)),"")</f>
        <v/>
      </c>
      <c r="N73" s="71" t="str">
        <f t="shared" si="37"/>
        <v/>
      </c>
      <c r="O73" s="72" t="str">
        <f>IF(AND(B73=1,C73=0,H73="yes"),"A",IF(AND(C73=1,H73="yes",'Window &amp; Door DATA INPUT'!R79="no"),"B",IF(AND(C73=1,H73="yes",'Window &amp; Door DATA INPUT'!R79="yes",'Window &amp; Door DATA INPUT'!S79="yes"),"C",IF(AND(C73=1,H73="yes",'Window &amp; Door DATA INPUT'!R79="yes",'Window &amp; Door DATA INPUT'!S79="no"),"D",""))))</f>
        <v/>
      </c>
      <c r="P73" s="100" t="str">
        <f>IF(AND(C73=1,H73="yes",OR(I73=Parameters!$K$12,I73=Parameters!$K$13,I73=Parameters!$K$14)),"E",IF(AND(C73=1,H73="yes",NOT(OR(I73=Parameters!$K$12,I73=Parameters!$K$13,I73=Parameters!$K$14))),"F",""))</f>
        <v/>
      </c>
      <c r="Q73" s="100" t="str">
        <f>IF(AND(B73=1,H73="yes"),VLOOKUP(I73,Parameters!$K$4:$M$16,3,FALSE),"")</f>
        <v/>
      </c>
      <c r="R73" s="100" t="str">
        <f>IF(AND(OR(O73="A",O73="B",O73="d"),Q73="input"),'Window &amp; Door DATA INPUT'!AA79,IF(AND(O73="C",Q73="input"),'Window &amp; Door DATA INPUT'!W79,Calculations!Q73))</f>
        <v/>
      </c>
      <c r="S73" s="75" t="str">
        <f>IF('Window &amp; Door DATA INPUT'!X79="Yes",'Window &amp; Door DATA INPUT'!Y79/1000,IF(B73=1,"N/A",""))</f>
        <v/>
      </c>
      <c r="T73" s="26" t="str">
        <f>IF(Q73="calc",IF(O73="c",'Window &amp; Door DATA INPUT'!U79/1000,(Parameters!$S$4-'Window &amp; Door DATA INPUT'!Z79+Parameters!$Q$4)/1000),"")</f>
        <v/>
      </c>
      <c r="U73" s="26" t="str">
        <f t="shared" si="38"/>
        <v/>
      </c>
      <c r="V73" s="26" t="str">
        <f t="shared" si="39"/>
        <v/>
      </c>
      <c r="W73" s="80" t="str">
        <f t="shared" si="40"/>
        <v/>
      </c>
      <c r="X73" s="26" t="str">
        <f>IF(OR($H73="no",$B73=0),"",IF($I73=Parameters!$K$15,$L73/($M73/2),$L73/$M73))</f>
        <v/>
      </c>
      <c r="Y73" s="26" t="str">
        <f>IF(OR($H73="no",$B73=0),"",IF($X73&lt;0.5,Parameters!$X$4,IF($X73&lt;1,Parameters!$Y$4,IF($X73&lt;2,Parameters!$Z$4,Parameters!$AA$4))))</f>
        <v/>
      </c>
      <c r="Z73" s="26" t="str">
        <f>IF(OR($H73="no",$B73=0),"",IF($X73&lt;0.5,Parameters!$X$5,IF($X73&lt;1,Parameters!$Y$5,IF($X73&lt;2,Parameters!$Z$5,Parameters!$AA$5))))</f>
        <v/>
      </c>
      <c r="AA73" s="26" t="str">
        <f>IF(OR($H73="no",$B73=0),"",IF($I73=Parameters!$K$15,(2*($M73/2)*SIN(RADIANS(Calculations!$W73/2))),(2*$M73*SIN(RADIANS($W73/2)))))</f>
        <v/>
      </c>
      <c r="AB73" s="26" t="str">
        <f t="shared" si="10"/>
        <v/>
      </c>
      <c r="AC73" s="26" t="str">
        <f>IF(OR($H73="no",$B73=0),"",IF($I73=Parameters!$K$15,$AB73*$N73/2,$AB73*$N73))</f>
        <v/>
      </c>
      <c r="AD73" s="112" t="str">
        <f>IF(OR($H73="no",$B73=0),"",IF($I73=Parameters!$K$15,$AC73*2/Parameters!$AB$4,$AC73/Parameters!$AB$4))</f>
        <v/>
      </c>
      <c r="AE73" s="26" t="str">
        <f>IF(AND(O73="B",Q73="calc"),V73,IF(AND(O73="C",Q73="calc"),'Window &amp; Door DATA INPUT'!T79/1000,""))</f>
        <v/>
      </c>
      <c r="AF73" s="100" t="str">
        <f>IF(AND(O73="B",Q73="input"),'Window &amp; Door DATA INPUT'!AA79,IF(AND(O73="C",Q73="input",P73="F"),'Window &amp; Door DATA INPUT'!V79,IF(AND(O73="C",P73="E"),0,IF(AND(O73="D"),0,IF(AND(B73=1,C73=0),"",(Calculations!Q73))))))</f>
        <v/>
      </c>
      <c r="AG73" s="80" t="str">
        <f t="shared" si="41"/>
        <v/>
      </c>
      <c r="AH73" s="26" t="str">
        <f>IF(OR($H73="no",$C73=0),"",IF($I73=Parameters!$K$15,$L73/($M73/2),$L73/$M73))</f>
        <v/>
      </c>
      <c r="AI73" s="26" t="str">
        <f>IF(OR($H73="no",$C73=0),"",IF($AH73&lt;0.5,Parameters!$X$4,IF($AH73&lt;1,Parameters!$Y$4,IF($AH73&lt;2,Parameters!$Z$4,Parameters!$AA$4))))</f>
        <v/>
      </c>
      <c r="AJ73" s="26" t="str">
        <f>IF(OR($H73="no",$C73=0),"",IF($AH73&lt;0.5,Parameters!$X$5,IF($AH73&lt;1,Parameters!$Y$5,IF($AH73&lt;2,Parameters!$Z$5,Parameters!$AA$5))))</f>
        <v/>
      </c>
      <c r="AK73" s="26" t="str">
        <f>IF(OR($H73="no",$C73=0),"",IF($I73=Parameters!$K$15,(2*($M73/2)*SIN(RADIANS(Calculations!$AG73/2))),(2*$M73*SIN(RADIANS($AG73/2)))))</f>
        <v/>
      </c>
      <c r="AL73" s="26" t="str">
        <f t="shared" si="11"/>
        <v/>
      </c>
      <c r="AM73" s="26" t="str">
        <f>IF(OR($H73="no",$C73=0),"",IF($I73=Parameters!$K$15,$AL73*$N73/2,$AL73*$N73))</f>
        <v/>
      </c>
      <c r="AN73" s="112" t="str">
        <f>IF(OR($H73="no",$C73=0),"",IF($I73=Parameters!$K$15,$AM73*2/Parameters!$AB$4,$AM73/Parameters!$AB$4))</f>
        <v/>
      </c>
      <c r="AU73" s="5"/>
      <c r="BF73" s="5"/>
      <c r="BG73" s="5"/>
      <c r="BH73" s="5"/>
      <c r="BI73" s="292">
        <f>'Window &amp; Door DATA INPUT'!H79</f>
        <v>0</v>
      </c>
      <c r="BJ73" s="293" t="str">
        <f t="shared" si="42"/>
        <v/>
      </c>
      <c r="BK73" s="5"/>
      <c r="BL73" s="5"/>
      <c r="BM73" s="5"/>
    </row>
    <row r="74" spans="2:65" x14ac:dyDescent="0.3">
      <c r="B74" s="53">
        <f>IF('Window &amp; Door DATA INPUT'!B80&gt;1,1,0)</f>
        <v>0</v>
      </c>
      <c r="C74" s="53">
        <f>IF(AND(B74=1,OR(D74=Parameters!$D$17, D74=Parameters!$D$18,D74=Parameters!$D$19,D74=Parameters!$D$20,D74=Parameters!$D$21,D74=Parameters!$D$22, D74=Parameters!$D$23, D74=Parameters!$D$24)),1,0)</f>
        <v>0</v>
      </c>
      <c r="D74" s="55" t="str">
        <f>IF('Window &amp; Door DATA INPUT'!B80="","",'Window &amp; Door DATA INPUT'!B80)</f>
        <v/>
      </c>
      <c r="E74" s="25" t="str">
        <f>IF('Window &amp; Door DATA INPUT'!D80="","",'Window &amp; Door DATA INPUT'!D80)</f>
        <v/>
      </c>
      <c r="F74" s="25" t="str">
        <f>IF(B74=1,'Window &amp; Door DATA INPUT'!H80&amp;RESULTS!$H$5,"")</f>
        <v/>
      </c>
      <c r="G74" s="25" t="str">
        <f>IF(B74=1,VLOOKUP(F74,Parameters!$H$4:$I$20,2,FALSE),"")</f>
        <v/>
      </c>
      <c r="H74" s="25" t="str">
        <f>IF(OR('Window &amp; Door DATA INPUT'!J80=Parameters!$K$4,'Window &amp; Door DATA INPUT'!J80=Parameters!$K$11),"No",IF('Window &amp; Door DATA INPUT'!K80="","",'Window &amp; Door DATA INPUT'!K80))</f>
        <v/>
      </c>
      <c r="I74" s="25" t="str">
        <f>IF('Window &amp; Door DATA INPUT'!J80="","",'Window &amp; Door DATA INPUT'!J80)</f>
        <v/>
      </c>
      <c r="J74" s="71" t="str">
        <f>IF('Window &amp; Door DATA INPUT'!L80=Parameters!$O$5,'Window &amp; Door DATA INPUT'!O80,IF(B74=1,('Window &amp; Door DATA INPUT'!N80*'Window &amp; Door DATA INPUT'!M80)/1000000,""))</f>
        <v/>
      </c>
      <c r="K74" s="72" t="str">
        <f>IF('Window &amp; Door DATA INPUT'!J80="","",VLOOKUP('Window &amp; Door DATA INPUT'!J80,Parameters!$K$4:$L$16,2,FALSE))</f>
        <v/>
      </c>
      <c r="L74" s="26" t="str">
        <f>IF($H74="yes",IF($K74="Y",'Window &amp; Door DATA INPUT'!Q80/1000,IF($K74="N",'Window &amp; Door DATA INPUT'!P80/1000)),"")</f>
        <v/>
      </c>
      <c r="M74" s="26" t="str">
        <f>IF($H74="yes",IF($K74="Y",'Window &amp; Door DATA INPUT'!P80/1000,IF($K74="N",'Window &amp; Door DATA INPUT'!Q80/1000)),"")</f>
        <v/>
      </c>
      <c r="N74" s="71" t="str">
        <f t="shared" si="37"/>
        <v/>
      </c>
      <c r="O74" s="72" t="str">
        <f>IF(AND(B74=1,C74=0,H74="yes"),"A",IF(AND(C74=1,H74="yes",'Window &amp; Door DATA INPUT'!R80="no"),"B",IF(AND(C74=1,H74="yes",'Window &amp; Door DATA INPUT'!R80="yes",'Window &amp; Door DATA INPUT'!S80="yes"),"C",IF(AND(C74=1,H74="yes",'Window &amp; Door DATA INPUT'!R80="yes",'Window &amp; Door DATA INPUT'!S80="no"),"D",""))))</f>
        <v/>
      </c>
      <c r="P74" s="100" t="str">
        <f>IF(AND(C74=1,H74="yes",OR(I74=Parameters!$K$12,I74=Parameters!$K$13,I74=Parameters!$K$14)),"E",IF(AND(C74=1,H74="yes",NOT(OR(I74=Parameters!$K$12,I74=Parameters!$K$13,I74=Parameters!$K$14))),"F",""))</f>
        <v/>
      </c>
      <c r="Q74" s="100" t="str">
        <f>IF(AND(B74=1,H74="yes"),VLOOKUP(I74,Parameters!$K$4:$M$16,3,FALSE),"")</f>
        <v/>
      </c>
      <c r="R74" s="100" t="str">
        <f>IF(AND(OR(O74="A",O74="B",O74="d"),Q74="input"),'Window &amp; Door DATA INPUT'!AA80,IF(AND(O74="C",Q74="input"),'Window &amp; Door DATA INPUT'!W80,Calculations!Q74))</f>
        <v/>
      </c>
      <c r="S74" s="75" t="str">
        <f>IF('Window &amp; Door DATA INPUT'!X80="Yes",'Window &amp; Door DATA INPUT'!Y80/1000,IF(B74=1,"N/A",""))</f>
        <v/>
      </c>
      <c r="T74" s="26" t="str">
        <f>IF(Q74="calc",IF(O74="c",'Window &amp; Door DATA INPUT'!U80/1000,(Parameters!$S$4-'Window &amp; Door DATA INPUT'!Z80+Parameters!$Q$4)/1000),"")</f>
        <v/>
      </c>
      <c r="U74" s="26" t="str">
        <f t="shared" si="38"/>
        <v/>
      </c>
      <c r="V74" s="26" t="str">
        <f t="shared" si="39"/>
        <v/>
      </c>
      <c r="W74" s="80" t="str">
        <f t="shared" si="40"/>
        <v/>
      </c>
      <c r="X74" s="26" t="str">
        <f>IF(OR($H74="no",$B74=0),"",IF($I74=Parameters!$K$15,$L74/($M74/2),$L74/$M74))</f>
        <v/>
      </c>
      <c r="Y74" s="26" t="str">
        <f>IF(OR($H74="no",$B74=0),"",IF($X74&lt;0.5,Parameters!$X$4,IF($X74&lt;1,Parameters!$Y$4,IF($X74&lt;2,Parameters!$Z$4,Parameters!$AA$4))))</f>
        <v/>
      </c>
      <c r="Z74" s="26" t="str">
        <f>IF(OR($H74="no",$B74=0),"",IF($X74&lt;0.5,Parameters!$X$5,IF($X74&lt;1,Parameters!$Y$5,IF($X74&lt;2,Parameters!$Z$5,Parameters!$AA$5))))</f>
        <v/>
      </c>
      <c r="AA74" s="26" t="str">
        <f>IF(OR($H74="no",$B74=0),"",IF($I74=Parameters!$K$15,(2*($M74/2)*SIN(RADIANS(Calculations!$W74/2))),(2*$M74*SIN(RADIANS($W74/2)))))</f>
        <v/>
      </c>
      <c r="AB74" s="26" t="str">
        <f t="shared" si="10"/>
        <v/>
      </c>
      <c r="AC74" s="26" t="str">
        <f>IF(OR($H74="no",$B74=0),"",IF($I74=Parameters!$K$15,$AB74*$N74/2,$AB74*$N74))</f>
        <v/>
      </c>
      <c r="AD74" s="112" t="str">
        <f>IF(OR($H74="no",$B74=0),"",IF($I74=Parameters!$K$15,$AC74*2/Parameters!$AB$4,$AC74/Parameters!$AB$4))</f>
        <v/>
      </c>
      <c r="AE74" s="26" t="str">
        <f>IF(AND(O74="B",Q74="calc"),V74,IF(AND(O74="C",Q74="calc"),'Window &amp; Door DATA INPUT'!T80/1000,""))</f>
        <v/>
      </c>
      <c r="AF74" s="100" t="str">
        <f>IF(AND(O74="B",Q74="input"),'Window &amp; Door DATA INPUT'!AA80,IF(AND(O74="C",Q74="input",P74="F"),'Window &amp; Door DATA INPUT'!V80,IF(AND(O74="C",P74="E"),0,IF(AND(O74="D"),0,IF(AND(B74=1,C74=0),"",(Calculations!Q74))))))</f>
        <v/>
      </c>
      <c r="AG74" s="80" t="str">
        <f t="shared" si="41"/>
        <v/>
      </c>
      <c r="AH74" s="26" t="str">
        <f>IF(OR($H74="no",$C74=0),"",IF($I74=Parameters!$K$15,$L74/($M74/2),$L74/$M74))</f>
        <v/>
      </c>
      <c r="AI74" s="26" t="str">
        <f>IF(OR($H74="no",$C74=0),"",IF($AH74&lt;0.5,Parameters!$X$4,IF($AH74&lt;1,Parameters!$Y$4,IF($AH74&lt;2,Parameters!$Z$4,Parameters!$AA$4))))</f>
        <v/>
      </c>
      <c r="AJ74" s="26" t="str">
        <f>IF(OR($H74="no",$C74=0),"",IF($AH74&lt;0.5,Parameters!$X$5,IF($AH74&lt;1,Parameters!$Y$5,IF($AH74&lt;2,Parameters!$Z$5,Parameters!$AA$5))))</f>
        <v/>
      </c>
      <c r="AK74" s="26" t="str">
        <f>IF(OR($H74="no",$C74=0),"",IF($I74=Parameters!$K$15,(2*($M74/2)*SIN(RADIANS(Calculations!$AG74/2))),(2*$M74*SIN(RADIANS($AG74/2)))))</f>
        <v/>
      </c>
      <c r="AL74" s="26" t="str">
        <f t="shared" si="11"/>
        <v/>
      </c>
      <c r="AM74" s="26" t="str">
        <f>IF(OR($H74="no",$C74=0),"",IF($I74=Parameters!$K$15,$AL74*$N74/2,$AL74*$N74))</f>
        <v/>
      </c>
      <c r="AN74" s="112" t="str">
        <f>IF(OR($H74="no",$C74=0),"",IF($I74=Parameters!$K$15,$AM74*2/Parameters!$AB$4,$AM74/Parameters!$AB$4))</f>
        <v/>
      </c>
      <c r="AU74" s="5"/>
      <c r="BF74" s="5"/>
      <c r="BG74" s="5"/>
      <c r="BH74" s="5"/>
      <c r="BI74" s="292">
        <f>'Window &amp; Door DATA INPUT'!H80</f>
        <v>0</v>
      </c>
      <c r="BJ74" s="293" t="str">
        <f t="shared" si="42"/>
        <v/>
      </c>
      <c r="BK74" s="5"/>
      <c r="BL74" s="5"/>
      <c r="BM74" s="5"/>
    </row>
    <row r="75" spans="2:65" x14ac:dyDescent="0.3">
      <c r="B75" s="53">
        <f>IF('Window &amp; Door DATA INPUT'!B81&gt;1,1,0)</f>
        <v>0</v>
      </c>
      <c r="C75" s="53">
        <f>IF(AND(B75=1,OR(D75=Parameters!$D$17, D75=Parameters!$D$18,D75=Parameters!$D$19,D75=Parameters!$D$20,D75=Parameters!$D$21,D75=Parameters!$D$22, D75=Parameters!$D$23, D75=Parameters!$D$24)),1,0)</f>
        <v>0</v>
      </c>
      <c r="D75" s="55" t="str">
        <f>IF('Window &amp; Door DATA INPUT'!B81="","",'Window &amp; Door DATA INPUT'!B81)</f>
        <v/>
      </c>
      <c r="E75" s="25" t="str">
        <f>IF('Window &amp; Door DATA INPUT'!D81="","",'Window &amp; Door DATA INPUT'!D81)</f>
        <v/>
      </c>
      <c r="F75" s="25" t="str">
        <f>IF(B75=1,'Window &amp; Door DATA INPUT'!H81&amp;RESULTS!$H$5,"")</f>
        <v/>
      </c>
      <c r="G75" s="25" t="str">
        <f>IF(B75=1,VLOOKUP(F75,Parameters!$H$4:$I$20,2,FALSE),"")</f>
        <v/>
      </c>
      <c r="H75" s="25" t="str">
        <f>IF(OR('Window &amp; Door DATA INPUT'!J81=Parameters!$K$4,'Window &amp; Door DATA INPUT'!J81=Parameters!$K$11),"No",IF('Window &amp; Door DATA INPUT'!K81="","",'Window &amp; Door DATA INPUT'!K81))</f>
        <v/>
      </c>
      <c r="I75" s="25" t="str">
        <f>IF('Window &amp; Door DATA INPUT'!J81="","",'Window &amp; Door DATA INPUT'!J81)</f>
        <v/>
      </c>
      <c r="J75" s="71" t="str">
        <f>IF('Window &amp; Door DATA INPUT'!L81=Parameters!$O$5,'Window &amp; Door DATA INPUT'!O81,IF(B75=1,('Window &amp; Door DATA INPUT'!N81*'Window &amp; Door DATA INPUT'!M81)/1000000,""))</f>
        <v/>
      </c>
      <c r="K75" s="72" t="str">
        <f>IF('Window &amp; Door DATA INPUT'!J81="","",VLOOKUP('Window &amp; Door DATA INPUT'!J81,Parameters!$K$4:$L$16,2,FALSE))</f>
        <v/>
      </c>
      <c r="L75" s="26" t="str">
        <f>IF($H75="yes",IF($K75="Y",'Window &amp; Door DATA INPUT'!Q81/1000,IF($K75="N",'Window &amp; Door DATA INPUT'!P81/1000)),"")</f>
        <v/>
      </c>
      <c r="M75" s="26" t="str">
        <f>IF($H75="yes",IF($K75="Y",'Window &amp; Door DATA INPUT'!P81/1000,IF($K75="N",'Window &amp; Door DATA INPUT'!Q81/1000)),"")</f>
        <v/>
      </c>
      <c r="N75" s="71" t="str">
        <f t="shared" si="37"/>
        <v/>
      </c>
      <c r="O75" s="72" t="str">
        <f>IF(AND(B75=1,C75=0,H75="yes"),"A",IF(AND(C75=1,H75="yes",'Window &amp; Door DATA INPUT'!R81="no"),"B",IF(AND(C75=1,H75="yes",'Window &amp; Door DATA INPUT'!R81="yes",'Window &amp; Door DATA INPUT'!S81="yes"),"C",IF(AND(C75=1,H75="yes",'Window &amp; Door DATA INPUT'!R81="yes",'Window &amp; Door DATA INPUT'!S81="no"),"D",""))))</f>
        <v/>
      </c>
      <c r="P75" s="100" t="str">
        <f>IF(AND(C75=1,H75="yes",OR(I75=Parameters!$K$12,I75=Parameters!$K$13,I75=Parameters!$K$14)),"E",IF(AND(C75=1,H75="yes",NOT(OR(I75=Parameters!$K$12,I75=Parameters!$K$13,I75=Parameters!$K$14))),"F",""))</f>
        <v/>
      </c>
      <c r="Q75" s="100" t="str">
        <f>IF(AND(B75=1,H75="yes"),VLOOKUP(I75,Parameters!$K$4:$M$16,3,FALSE),"")</f>
        <v/>
      </c>
      <c r="R75" s="100" t="str">
        <f>IF(AND(OR(O75="A",O75="B",O75="d"),Q75="input"),'Window &amp; Door DATA INPUT'!AA81,IF(AND(O75="C",Q75="input"),'Window &amp; Door DATA INPUT'!W81,Calculations!Q75))</f>
        <v/>
      </c>
      <c r="S75" s="75" t="str">
        <f>IF('Window &amp; Door DATA INPUT'!X81="Yes",'Window &amp; Door DATA INPUT'!Y81/1000,IF(B75=1,"N/A",""))</f>
        <v/>
      </c>
      <c r="T75" s="26" t="str">
        <f>IF(Q75="calc",IF(O75="c",'Window &amp; Door DATA INPUT'!U81/1000,(Parameters!$S$4-'Window &amp; Door DATA INPUT'!Z81+Parameters!$Q$4)/1000),"")</f>
        <v/>
      </c>
      <c r="U75" s="26" t="str">
        <f t="shared" si="38"/>
        <v/>
      </c>
      <c r="V75" s="26" t="str">
        <f t="shared" si="39"/>
        <v/>
      </c>
      <c r="W75" s="80" t="str">
        <f t="shared" si="40"/>
        <v/>
      </c>
      <c r="X75" s="26" t="str">
        <f>IF(OR($H75="no",$B75=0),"",IF($I75=Parameters!$K$15,$L75/($M75/2),$L75/$M75))</f>
        <v/>
      </c>
      <c r="Y75" s="26" t="str">
        <f>IF(OR($H75="no",$B75=0),"",IF($X75&lt;0.5,Parameters!$X$4,IF($X75&lt;1,Parameters!$Y$4,IF($X75&lt;2,Parameters!$Z$4,Parameters!$AA$4))))</f>
        <v/>
      </c>
      <c r="Z75" s="26" t="str">
        <f>IF(OR($H75="no",$B75=0),"",IF($X75&lt;0.5,Parameters!$X$5,IF($X75&lt;1,Parameters!$Y$5,IF($X75&lt;2,Parameters!$Z$5,Parameters!$AA$5))))</f>
        <v/>
      </c>
      <c r="AA75" s="26" t="str">
        <f>IF(OR($H75="no",$B75=0),"",IF($I75=Parameters!$K$15,(2*($M75/2)*SIN(RADIANS(Calculations!$W75/2))),(2*$M75*SIN(RADIANS($W75/2)))))</f>
        <v/>
      </c>
      <c r="AB75" s="26" t="str">
        <f t="shared" si="10"/>
        <v/>
      </c>
      <c r="AC75" s="26" t="str">
        <f>IF(OR($H75="no",$B75=0),"",IF($I75=Parameters!$K$15,$AB75*$N75/2,$AB75*$N75))</f>
        <v/>
      </c>
      <c r="AD75" s="112" t="str">
        <f>IF(OR($H75="no",$B75=0),"",IF($I75=Parameters!$K$15,$AC75*2/Parameters!$AB$4,$AC75/Parameters!$AB$4))</f>
        <v/>
      </c>
      <c r="AE75" s="26" t="str">
        <f>IF(AND(O75="B",Q75="calc"),V75,IF(AND(O75="C",Q75="calc"),'Window &amp; Door DATA INPUT'!T81/1000,""))</f>
        <v/>
      </c>
      <c r="AF75" s="100" t="str">
        <f>IF(AND(O75="B",Q75="input"),'Window &amp; Door DATA INPUT'!AA81,IF(AND(O75="C",Q75="input",P75="F"),'Window &amp; Door DATA INPUT'!V81,IF(AND(O75="C",P75="E"),0,IF(AND(O75="D"),0,IF(AND(B75=1,C75=0),"",(Calculations!Q75))))))</f>
        <v/>
      </c>
      <c r="AG75" s="80" t="str">
        <f t="shared" si="41"/>
        <v/>
      </c>
      <c r="AH75" s="26" t="str">
        <f>IF(OR($H75="no",$C75=0),"",IF($I75=Parameters!$K$15,$L75/($M75/2),$L75/$M75))</f>
        <v/>
      </c>
      <c r="AI75" s="26" t="str">
        <f>IF(OR($H75="no",$C75=0),"",IF($AH75&lt;0.5,Parameters!$X$4,IF($AH75&lt;1,Parameters!$Y$4,IF($AH75&lt;2,Parameters!$Z$4,Parameters!$AA$4))))</f>
        <v/>
      </c>
      <c r="AJ75" s="26" t="str">
        <f>IF(OR($H75="no",$C75=0),"",IF($AH75&lt;0.5,Parameters!$X$5,IF($AH75&lt;1,Parameters!$Y$5,IF($AH75&lt;2,Parameters!$Z$5,Parameters!$AA$5))))</f>
        <v/>
      </c>
      <c r="AK75" s="26" t="str">
        <f>IF(OR($H75="no",$C75=0),"",IF($I75=Parameters!$K$15,(2*($M75/2)*SIN(RADIANS(Calculations!$AG75/2))),(2*$M75*SIN(RADIANS($AG75/2)))))</f>
        <v/>
      </c>
      <c r="AL75" s="26" t="str">
        <f t="shared" si="11"/>
        <v/>
      </c>
      <c r="AM75" s="26" t="str">
        <f>IF(OR($H75="no",$C75=0),"",IF($I75=Parameters!$K$15,$AL75*$N75/2,$AL75*$N75))</f>
        <v/>
      </c>
      <c r="AN75" s="112" t="str">
        <f>IF(OR($H75="no",$C75=0),"",IF($I75=Parameters!$K$15,$AM75*2/Parameters!$AB$4,$AM75/Parameters!$AB$4))</f>
        <v/>
      </c>
      <c r="AU75" s="5"/>
      <c r="BF75" s="5"/>
      <c r="BG75" s="5"/>
      <c r="BH75" s="5"/>
      <c r="BI75" s="292">
        <f>'Window &amp; Door DATA INPUT'!H81</f>
        <v>0</v>
      </c>
      <c r="BJ75" s="293" t="str">
        <f t="shared" si="42"/>
        <v/>
      </c>
      <c r="BK75" s="5"/>
      <c r="BL75" s="5"/>
      <c r="BM75" s="5"/>
    </row>
    <row r="76" spans="2:65" x14ac:dyDescent="0.3">
      <c r="B76" s="53">
        <f>IF('Window &amp; Door DATA INPUT'!B82&gt;1,1,0)</f>
        <v>0</v>
      </c>
      <c r="C76" s="53">
        <f>IF(AND(B76=1,OR(D76=Parameters!$D$17, D76=Parameters!$D$18,D76=Parameters!$D$19,D76=Parameters!$D$20,D76=Parameters!$D$21,D76=Parameters!$D$22, D76=Parameters!$D$23, D76=Parameters!$D$24)),1,0)</f>
        <v>0</v>
      </c>
      <c r="D76" s="55" t="str">
        <f>IF('Window &amp; Door DATA INPUT'!B82="","",'Window &amp; Door DATA INPUT'!B82)</f>
        <v/>
      </c>
      <c r="E76" s="25" t="str">
        <f>IF('Window &amp; Door DATA INPUT'!D82="","",'Window &amp; Door DATA INPUT'!D82)</f>
        <v/>
      </c>
      <c r="F76" s="25" t="str">
        <f>IF(B76=1,'Window &amp; Door DATA INPUT'!H82&amp;RESULTS!$H$5,"")</f>
        <v/>
      </c>
      <c r="G76" s="25" t="str">
        <f>IF(B76=1,VLOOKUP(F76,Parameters!$H$4:$I$20,2,FALSE),"")</f>
        <v/>
      </c>
      <c r="H76" s="25" t="str">
        <f>IF(OR('Window &amp; Door DATA INPUT'!J82=Parameters!$K$4,'Window &amp; Door DATA INPUT'!J82=Parameters!$K$11),"No",IF('Window &amp; Door DATA INPUT'!K82="","",'Window &amp; Door DATA INPUT'!K82))</f>
        <v/>
      </c>
      <c r="I76" s="25" t="str">
        <f>IF('Window &amp; Door DATA INPUT'!J82="","",'Window &amp; Door DATA INPUT'!J82)</f>
        <v/>
      </c>
      <c r="J76" s="71" t="str">
        <f>IF('Window &amp; Door DATA INPUT'!L82=Parameters!$O$5,'Window &amp; Door DATA INPUT'!O82,IF(B76=1,('Window &amp; Door DATA INPUT'!N82*'Window &amp; Door DATA INPUT'!M82)/1000000,""))</f>
        <v/>
      </c>
      <c r="K76" s="72" t="str">
        <f>IF('Window &amp; Door DATA INPUT'!J82="","",VLOOKUP('Window &amp; Door DATA INPUT'!J82,Parameters!$K$4:$L$16,2,FALSE))</f>
        <v/>
      </c>
      <c r="L76" s="26" t="str">
        <f>IF($H76="yes",IF($K76="Y",'Window &amp; Door DATA INPUT'!Q82/1000,IF($K76="N",'Window &amp; Door DATA INPUT'!P82/1000)),"")</f>
        <v/>
      </c>
      <c r="M76" s="26" t="str">
        <f>IF($H76="yes",IF($K76="Y",'Window &amp; Door DATA INPUT'!P82/1000,IF($K76="N",'Window &amp; Door DATA INPUT'!Q82/1000)),"")</f>
        <v/>
      </c>
      <c r="N76" s="71" t="str">
        <f t="shared" si="37"/>
        <v/>
      </c>
      <c r="O76" s="72" t="str">
        <f>IF(AND(B76=1,C76=0,H76="yes"),"A",IF(AND(C76=1,H76="yes",'Window &amp; Door DATA INPUT'!R82="no"),"B",IF(AND(C76=1,H76="yes",'Window &amp; Door DATA INPUT'!R82="yes",'Window &amp; Door DATA INPUT'!S82="yes"),"C",IF(AND(C76=1,H76="yes",'Window &amp; Door DATA INPUT'!R82="yes",'Window &amp; Door DATA INPUT'!S82="no"),"D",""))))</f>
        <v/>
      </c>
      <c r="P76" s="100" t="str">
        <f>IF(AND(C76=1,H76="yes",OR(I76=Parameters!$K$12,I76=Parameters!$K$13,I76=Parameters!$K$14)),"E",IF(AND(C76=1,H76="yes",NOT(OR(I76=Parameters!$K$12,I76=Parameters!$K$13,I76=Parameters!$K$14))),"F",""))</f>
        <v/>
      </c>
      <c r="Q76" s="100" t="str">
        <f>IF(AND(B76=1,H76="yes"),VLOOKUP(I76,Parameters!$K$4:$M$16,3,FALSE),"")</f>
        <v/>
      </c>
      <c r="R76" s="100" t="str">
        <f>IF(AND(OR(O76="A",O76="B",O76="d"),Q76="input"),'Window &amp; Door DATA INPUT'!AA82,IF(AND(O76="C",Q76="input"),'Window &amp; Door DATA INPUT'!W82,Calculations!Q76))</f>
        <v/>
      </c>
      <c r="S76" s="75" t="str">
        <f>IF('Window &amp; Door DATA INPUT'!X82="Yes",'Window &amp; Door DATA INPUT'!Y82/1000,IF(B76=1,"N/A",""))</f>
        <v/>
      </c>
      <c r="T76" s="26" t="str">
        <f>IF(Q76="calc",IF(O76="c",'Window &amp; Door DATA INPUT'!U82/1000,(Parameters!$S$4-'Window &amp; Door DATA INPUT'!Z82+Parameters!$Q$4)/1000),"")</f>
        <v/>
      </c>
      <c r="U76" s="26" t="str">
        <f t="shared" si="38"/>
        <v/>
      </c>
      <c r="V76" s="26" t="str">
        <f t="shared" si="39"/>
        <v/>
      </c>
      <c r="W76" s="80" t="str">
        <f t="shared" si="40"/>
        <v/>
      </c>
      <c r="X76" s="26" t="str">
        <f>IF(OR($H76="no",$B76=0),"",IF($I76=Parameters!$K$15,$L76/($M76/2),$L76/$M76))</f>
        <v/>
      </c>
      <c r="Y76" s="26" t="str">
        <f>IF(OR($H76="no",$B76=0),"",IF($X76&lt;0.5,Parameters!$X$4,IF($X76&lt;1,Parameters!$Y$4,IF($X76&lt;2,Parameters!$Z$4,Parameters!$AA$4))))</f>
        <v/>
      </c>
      <c r="Z76" s="26" t="str">
        <f>IF(OR($H76="no",$B76=0),"",IF($X76&lt;0.5,Parameters!$X$5,IF($X76&lt;1,Parameters!$Y$5,IF($X76&lt;2,Parameters!$Z$5,Parameters!$AA$5))))</f>
        <v/>
      </c>
      <c r="AA76" s="26" t="str">
        <f>IF(OR($H76="no",$B76=0),"",IF($I76=Parameters!$K$15,(2*($M76/2)*SIN(RADIANS(Calculations!$W76/2))),(2*$M76*SIN(RADIANS($W76/2)))))</f>
        <v/>
      </c>
      <c r="AB76" s="26" t="str">
        <f t="shared" si="10"/>
        <v/>
      </c>
      <c r="AC76" s="26" t="str">
        <f>IF(OR($H76="no",$B76=0),"",IF($I76=Parameters!$K$15,$AB76*$N76/2,$AB76*$N76))</f>
        <v/>
      </c>
      <c r="AD76" s="112" t="str">
        <f>IF(OR($H76="no",$B76=0),"",IF($I76=Parameters!$K$15,$AC76*2/Parameters!$AB$4,$AC76/Parameters!$AB$4))</f>
        <v/>
      </c>
      <c r="AE76" s="26" t="str">
        <f>IF(AND(O76="B",Q76="calc"),V76,IF(AND(O76="C",Q76="calc"),'Window &amp; Door DATA INPUT'!T82/1000,""))</f>
        <v/>
      </c>
      <c r="AF76" s="100" t="str">
        <f>IF(AND(O76="B",Q76="input"),'Window &amp; Door DATA INPUT'!AA82,IF(AND(O76="C",Q76="input",P76="F"),'Window &amp; Door DATA INPUT'!V82,IF(AND(O76="C",P76="E"),0,IF(AND(O76="D"),0,IF(AND(B76=1,C76=0),"",(Calculations!Q76))))))</f>
        <v/>
      </c>
      <c r="AG76" s="80" t="str">
        <f t="shared" si="41"/>
        <v/>
      </c>
      <c r="AH76" s="26" t="str">
        <f>IF(OR($H76="no",$C76=0),"",IF($I76=Parameters!$K$15,$L76/($M76/2),$L76/$M76))</f>
        <v/>
      </c>
      <c r="AI76" s="26" t="str">
        <f>IF(OR($H76="no",$C76=0),"",IF($AH76&lt;0.5,Parameters!$X$4,IF($AH76&lt;1,Parameters!$Y$4,IF($AH76&lt;2,Parameters!$Z$4,Parameters!$AA$4))))</f>
        <v/>
      </c>
      <c r="AJ76" s="26" t="str">
        <f>IF(OR($H76="no",$C76=0),"",IF($AH76&lt;0.5,Parameters!$X$5,IF($AH76&lt;1,Parameters!$Y$5,IF($AH76&lt;2,Parameters!$Z$5,Parameters!$AA$5))))</f>
        <v/>
      </c>
      <c r="AK76" s="26" t="str">
        <f>IF(OR($H76="no",$C76=0),"",IF($I76=Parameters!$K$15,(2*($M76/2)*SIN(RADIANS(Calculations!$AG76/2))),(2*$M76*SIN(RADIANS($AG76/2)))))</f>
        <v/>
      </c>
      <c r="AL76" s="26" t="str">
        <f t="shared" si="11"/>
        <v/>
      </c>
      <c r="AM76" s="26" t="str">
        <f>IF(OR($H76="no",$C76=0),"",IF($I76=Parameters!$K$15,$AL76*$N76/2,$AL76*$N76))</f>
        <v/>
      </c>
      <c r="AN76" s="112" t="str">
        <f>IF(OR($H76="no",$C76=0),"",IF($I76=Parameters!$K$15,$AM76*2/Parameters!$AB$4,$AM76/Parameters!$AB$4))</f>
        <v/>
      </c>
      <c r="AU76" s="5"/>
      <c r="BF76" s="5"/>
      <c r="BG76" s="5"/>
      <c r="BH76" s="5"/>
      <c r="BI76" s="292">
        <f>'Window &amp; Door DATA INPUT'!H82</f>
        <v>0</v>
      </c>
      <c r="BJ76" s="293" t="str">
        <f t="shared" si="42"/>
        <v/>
      </c>
      <c r="BK76" s="5"/>
      <c r="BL76" s="5"/>
      <c r="BM76" s="5"/>
    </row>
    <row r="77" spans="2:65" x14ac:dyDescent="0.3">
      <c r="B77" s="53">
        <f>IF('Window &amp; Door DATA INPUT'!B83&gt;1,1,0)</f>
        <v>0</v>
      </c>
      <c r="C77" s="53">
        <f>IF(AND(B77=1,OR(D77=Parameters!$D$17, D77=Parameters!$D$18,D77=Parameters!$D$19,D77=Parameters!$D$20,D77=Parameters!$D$21,D77=Parameters!$D$22, D77=Parameters!$D$23, D77=Parameters!$D$24)),1,0)</f>
        <v>0</v>
      </c>
      <c r="D77" s="55" t="str">
        <f>IF('Window &amp; Door DATA INPUT'!B83="","",'Window &amp; Door DATA INPUT'!B83)</f>
        <v/>
      </c>
      <c r="E77" s="25" t="str">
        <f>IF('Window &amp; Door DATA INPUT'!D83="","",'Window &amp; Door DATA INPUT'!D83)</f>
        <v/>
      </c>
      <c r="F77" s="25" t="str">
        <f>IF(B77=1,'Window &amp; Door DATA INPUT'!H83&amp;RESULTS!$H$5,"")</f>
        <v/>
      </c>
      <c r="G77" s="25" t="str">
        <f>IF(B77=1,VLOOKUP(F77,Parameters!$H$4:$I$20,2,FALSE),"")</f>
        <v/>
      </c>
      <c r="H77" s="25" t="str">
        <f>IF(OR('Window &amp; Door DATA INPUT'!J83=Parameters!$K$4,'Window &amp; Door DATA INPUT'!J83=Parameters!$K$11),"No",IF('Window &amp; Door DATA INPUT'!K83="","",'Window &amp; Door DATA INPUT'!K83))</f>
        <v/>
      </c>
      <c r="I77" s="25" t="str">
        <f>IF('Window &amp; Door DATA INPUT'!J83="","",'Window &amp; Door DATA INPUT'!J83)</f>
        <v/>
      </c>
      <c r="J77" s="71" t="str">
        <f>IF('Window &amp; Door DATA INPUT'!L83=Parameters!$O$5,'Window &amp; Door DATA INPUT'!O83,IF(B77=1,('Window &amp; Door DATA INPUT'!N83*'Window &amp; Door DATA INPUT'!M83)/1000000,""))</f>
        <v/>
      </c>
      <c r="K77" s="72" t="str">
        <f>IF('Window &amp; Door DATA INPUT'!J83="","",VLOOKUP('Window &amp; Door DATA INPUT'!J83,Parameters!$K$4:$L$16,2,FALSE))</f>
        <v/>
      </c>
      <c r="L77" s="26" t="str">
        <f>IF($H77="yes",IF($K77="Y",'Window &amp; Door DATA INPUT'!Q83/1000,IF($K77="N",'Window &amp; Door DATA INPUT'!P83/1000)),"")</f>
        <v/>
      </c>
      <c r="M77" s="26" t="str">
        <f>IF($H77="yes",IF($K77="Y",'Window &amp; Door DATA INPUT'!P83/1000,IF($K77="N",'Window &amp; Door DATA INPUT'!Q83/1000)),"")</f>
        <v/>
      </c>
      <c r="N77" s="71" t="str">
        <f t="shared" si="37"/>
        <v/>
      </c>
      <c r="O77" s="72" t="str">
        <f>IF(AND(B77=1,C77=0,H77="yes"),"A",IF(AND(C77=1,H77="yes",'Window &amp; Door DATA INPUT'!R83="no"),"B",IF(AND(C77=1,H77="yes",'Window &amp; Door DATA INPUT'!R83="yes",'Window &amp; Door DATA INPUT'!S83="yes"),"C",IF(AND(C77=1,H77="yes",'Window &amp; Door DATA INPUT'!R83="yes",'Window &amp; Door DATA INPUT'!S83="no"),"D",""))))</f>
        <v/>
      </c>
      <c r="P77" s="100" t="str">
        <f>IF(AND(C77=1,H77="yes",OR(I77=Parameters!$K$12,I77=Parameters!$K$13,I77=Parameters!$K$14)),"E",IF(AND(C77=1,H77="yes",NOT(OR(I77=Parameters!$K$12,I77=Parameters!$K$13,I77=Parameters!$K$14))),"F",""))</f>
        <v/>
      </c>
      <c r="Q77" s="100" t="str">
        <f>IF(AND(B77=1,H77="yes"),VLOOKUP(I77,Parameters!$K$4:$M$16,3,FALSE),"")</f>
        <v/>
      </c>
      <c r="R77" s="100" t="str">
        <f>IF(AND(OR(O77="A",O77="B",O77="d"),Q77="input"),'Window &amp; Door DATA INPUT'!AA83,IF(AND(O77="C",Q77="input"),'Window &amp; Door DATA INPUT'!W83,Calculations!Q77))</f>
        <v/>
      </c>
      <c r="S77" s="75" t="str">
        <f>IF('Window &amp; Door DATA INPUT'!X83="Yes",'Window &amp; Door DATA INPUT'!Y83/1000,IF(B77=1,"N/A",""))</f>
        <v/>
      </c>
      <c r="T77" s="26" t="str">
        <f>IF(Q77="calc",IF(O77="c",'Window &amp; Door DATA INPUT'!U83/1000,(Parameters!$S$4-'Window &amp; Door DATA INPUT'!Z83+Parameters!$Q$4)/1000),"")</f>
        <v/>
      </c>
      <c r="U77" s="26" t="str">
        <f t="shared" si="38"/>
        <v/>
      </c>
      <c r="V77" s="26" t="str">
        <f t="shared" si="39"/>
        <v/>
      </c>
      <c r="W77" s="80" t="str">
        <f t="shared" si="40"/>
        <v/>
      </c>
      <c r="X77" s="26" t="str">
        <f>IF(OR($H77="no",$B77=0),"",IF($I77=Parameters!$K$15,$L77/($M77/2),$L77/$M77))</f>
        <v/>
      </c>
      <c r="Y77" s="26" t="str">
        <f>IF(OR($H77="no",$B77=0),"",IF($X77&lt;0.5,Parameters!$X$4,IF($X77&lt;1,Parameters!$Y$4,IF($X77&lt;2,Parameters!$Z$4,Parameters!$AA$4))))</f>
        <v/>
      </c>
      <c r="Z77" s="26" t="str">
        <f>IF(OR($H77="no",$B77=0),"",IF($X77&lt;0.5,Parameters!$X$5,IF($X77&lt;1,Parameters!$Y$5,IF($X77&lt;2,Parameters!$Z$5,Parameters!$AA$5))))</f>
        <v/>
      </c>
      <c r="AA77" s="26" t="str">
        <f>IF(OR($H77="no",$B77=0),"",IF($I77=Parameters!$K$15,(2*($M77/2)*SIN(RADIANS(Calculations!$W77/2))),(2*$M77*SIN(RADIANS($W77/2)))))</f>
        <v/>
      </c>
      <c r="AB77" s="26" t="str">
        <f t="shared" si="10"/>
        <v/>
      </c>
      <c r="AC77" s="26" t="str">
        <f>IF(OR($H77="no",$B77=0),"",IF($I77=Parameters!$K$15,$AB77*$N77/2,$AB77*$N77))</f>
        <v/>
      </c>
      <c r="AD77" s="112" t="str">
        <f>IF(OR($H77="no",$B77=0),"",IF($I77=Parameters!$K$15,$AC77*2/Parameters!$AB$4,$AC77/Parameters!$AB$4))</f>
        <v/>
      </c>
      <c r="AE77" s="26" t="str">
        <f>IF(AND(O77="B",Q77="calc"),V77,IF(AND(O77="C",Q77="calc"),'Window &amp; Door DATA INPUT'!T83/1000,""))</f>
        <v/>
      </c>
      <c r="AF77" s="100" t="str">
        <f>IF(AND(O77="B",Q77="input"),'Window &amp; Door DATA INPUT'!AA83,IF(AND(O77="C",Q77="input",P77="F"),'Window &amp; Door DATA INPUT'!V83,IF(AND(O77="C",P77="E"),0,IF(AND(O77="D"),0,IF(AND(B77=1,C77=0),"",(Calculations!Q77))))))</f>
        <v/>
      </c>
      <c r="AG77" s="80" t="str">
        <f t="shared" si="41"/>
        <v/>
      </c>
      <c r="AH77" s="26" t="str">
        <f>IF(OR($H77="no",$C77=0),"",IF($I77=Parameters!$K$15,$L77/($M77/2),$L77/$M77))</f>
        <v/>
      </c>
      <c r="AI77" s="26" t="str">
        <f>IF(OR($H77="no",$C77=0),"",IF($AH77&lt;0.5,Parameters!$X$4,IF($AH77&lt;1,Parameters!$Y$4,IF($AH77&lt;2,Parameters!$Z$4,Parameters!$AA$4))))</f>
        <v/>
      </c>
      <c r="AJ77" s="26" t="str">
        <f>IF(OR($H77="no",$C77=0),"",IF($AH77&lt;0.5,Parameters!$X$5,IF($AH77&lt;1,Parameters!$Y$5,IF($AH77&lt;2,Parameters!$Z$5,Parameters!$AA$5))))</f>
        <v/>
      </c>
      <c r="AK77" s="26" t="str">
        <f>IF(OR($H77="no",$C77=0),"",IF($I77=Parameters!$K$15,(2*($M77/2)*SIN(RADIANS(Calculations!$AG77/2))),(2*$M77*SIN(RADIANS($AG77/2)))))</f>
        <v/>
      </c>
      <c r="AL77" s="26" t="str">
        <f t="shared" si="11"/>
        <v/>
      </c>
      <c r="AM77" s="26" t="str">
        <f>IF(OR($H77="no",$C77=0),"",IF($I77=Parameters!$K$15,$AL77*$N77/2,$AL77*$N77))</f>
        <v/>
      </c>
      <c r="AN77" s="112" t="str">
        <f>IF(OR($H77="no",$C77=0),"",IF($I77=Parameters!$K$15,$AM77*2/Parameters!$AB$4,$AM77/Parameters!$AB$4))</f>
        <v/>
      </c>
      <c r="AU77" s="5"/>
      <c r="BF77" s="5"/>
      <c r="BG77" s="5"/>
      <c r="BH77" s="5"/>
      <c r="BI77" s="292">
        <f>'Window &amp; Door DATA INPUT'!H83</f>
        <v>0</v>
      </c>
      <c r="BJ77" s="293" t="str">
        <f t="shared" si="42"/>
        <v/>
      </c>
      <c r="BK77" s="5"/>
      <c r="BL77" s="5"/>
      <c r="BM77" s="5"/>
    </row>
    <row r="78" spans="2:65" x14ac:dyDescent="0.3">
      <c r="B78" s="53">
        <f>IF('Window &amp; Door DATA INPUT'!B84&gt;1,1,0)</f>
        <v>0</v>
      </c>
      <c r="C78" s="53">
        <f>IF(AND(B78=1,OR(D78=Parameters!$D$17, D78=Parameters!$D$18,D78=Parameters!$D$19,D78=Parameters!$D$20,D78=Parameters!$D$21,D78=Parameters!$D$22, D78=Parameters!$D$23, D78=Parameters!$D$24)),1,0)</f>
        <v>0</v>
      </c>
      <c r="D78" s="55" t="str">
        <f>IF('Window &amp; Door DATA INPUT'!B84="","",'Window &amp; Door DATA INPUT'!B84)</f>
        <v/>
      </c>
      <c r="E78" s="25" t="str">
        <f>IF('Window &amp; Door DATA INPUT'!D84="","",'Window &amp; Door DATA INPUT'!D84)</f>
        <v/>
      </c>
      <c r="F78" s="25" t="str">
        <f>IF(B78=1,'Window &amp; Door DATA INPUT'!H84&amp;RESULTS!$H$5,"")</f>
        <v/>
      </c>
      <c r="G78" s="25" t="str">
        <f>IF(B78=1,VLOOKUP(F78,Parameters!$H$4:$I$20,2,FALSE),"")</f>
        <v/>
      </c>
      <c r="H78" s="25" t="str">
        <f>IF(OR('Window &amp; Door DATA INPUT'!J84=Parameters!$K$4,'Window &amp; Door DATA INPUT'!J84=Parameters!$K$11),"No",IF('Window &amp; Door DATA INPUT'!K84="","",'Window &amp; Door DATA INPUT'!K84))</f>
        <v/>
      </c>
      <c r="I78" s="25" t="str">
        <f>IF('Window &amp; Door DATA INPUT'!J84="","",'Window &amp; Door DATA INPUT'!J84)</f>
        <v/>
      </c>
      <c r="J78" s="71" t="str">
        <f>IF('Window &amp; Door DATA INPUT'!L84=Parameters!$O$5,'Window &amp; Door DATA INPUT'!O84,IF(B78=1,('Window &amp; Door DATA INPUT'!N84*'Window &amp; Door DATA INPUT'!M84)/1000000,""))</f>
        <v/>
      </c>
      <c r="K78" s="72" t="str">
        <f>IF('Window &amp; Door DATA INPUT'!J84="","",VLOOKUP('Window &amp; Door DATA INPUT'!J84,Parameters!$K$4:$L$16,2,FALSE))</f>
        <v/>
      </c>
      <c r="L78" s="26" t="str">
        <f>IF($H78="yes",IF($K78="Y",'Window &amp; Door DATA INPUT'!Q84/1000,IF($K78="N",'Window &amp; Door DATA INPUT'!P84/1000)),"")</f>
        <v/>
      </c>
      <c r="M78" s="26" t="str">
        <f>IF($H78="yes",IF($K78="Y",'Window &amp; Door DATA INPUT'!P84/1000,IF($K78="N",'Window &amp; Door DATA INPUT'!Q84/1000)),"")</f>
        <v/>
      </c>
      <c r="N78" s="71" t="str">
        <f t="shared" si="37"/>
        <v/>
      </c>
      <c r="O78" s="72" t="str">
        <f>IF(AND(B78=1,C78=0,H78="yes"),"A",IF(AND(C78=1,H78="yes",'Window &amp; Door DATA INPUT'!R84="no"),"B",IF(AND(C78=1,H78="yes",'Window &amp; Door DATA INPUT'!R84="yes",'Window &amp; Door DATA INPUT'!S84="yes"),"C",IF(AND(C78=1,H78="yes",'Window &amp; Door DATA INPUT'!R84="yes",'Window &amp; Door DATA INPUT'!S84="no"),"D",""))))</f>
        <v/>
      </c>
      <c r="P78" s="100" t="str">
        <f>IF(AND(C78=1,H78="yes",OR(I78=Parameters!$K$12,I78=Parameters!$K$13,I78=Parameters!$K$14)),"E",IF(AND(C78=1,H78="yes",NOT(OR(I78=Parameters!$K$12,I78=Parameters!$K$13,I78=Parameters!$K$14))),"F",""))</f>
        <v/>
      </c>
      <c r="Q78" s="100" t="str">
        <f>IF(AND(B78=1,H78="yes"),VLOOKUP(I78,Parameters!$K$4:$M$16,3,FALSE),"")</f>
        <v/>
      </c>
      <c r="R78" s="100" t="str">
        <f>IF(AND(OR(O78="A",O78="B",O78="d"),Q78="input"),'Window &amp; Door DATA INPUT'!AA84,IF(AND(O78="C",Q78="input"),'Window &amp; Door DATA INPUT'!W84,Calculations!Q78))</f>
        <v/>
      </c>
      <c r="S78" s="75" t="str">
        <f>IF('Window &amp; Door DATA INPUT'!X84="Yes",'Window &amp; Door DATA INPUT'!Y84/1000,IF(B78=1,"N/A",""))</f>
        <v/>
      </c>
      <c r="T78" s="26" t="str">
        <f>IF(Q78="calc",IF(O78="c",'Window &amp; Door DATA INPUT'!U84/1000,(Parameters!$S$4-'Window &amp; Door DATA INPUT'!Z84+Parameters!$Q$4)/1000),"")</f>
        <v/>
      </c>
      <c r="U78" s="26" t="str">
        <f t="shared" si="38"/>
        <v/>
      </c>
      <c r="V78" s="26" t="str">
        <f t="shared" si="39"/>
        <v/>
      </c>
      <c r="W78" s="80" t="str">
        <f t="shared" si="40"/>
        <v/>
      </c>
      <c r="X78" s="26" t="str">
        <f>IF(OR($H78="no",$B78=0),"",IF($I78=Parameters!$K$15,$L78/($M78/2),$L78/$M78))</f>
        <v/>
      </c>
      <c r="Y78" s="26" t="str">
        <f>IF(OR($H78="no",$B78=0),"",IF($X78&lt;0.5,Parameters!$X$4,IF($X78&lt;1,Parameters!$Y$4,IF($X78&lt;2,Parameters!$Z$4,Parameters!$AA$4))))</f>
        <v/>
      </c>
      <c r="Z78" s="26" t="str">
        <f>IF(OR($H78="no",$B78=0),"",IF($X78&lt;0.5,Parameters!$X$5,IF($X78&lt;1,Parameters!$Y$5,IF($X78&lt;2,Parameters!$Z$5,Parameters!$AA$5))))</f>
        <v/>
      </c>
      <c r="AA78" s="26" t="str">
        <f>IF(OR($H78="no",$B78=0),"",IF($I78=Parameters!$K$15,(2*($M78/2)*SIN(RADIANS(Calculations!$W78/2))),(2*$M78*SIN(RADIANS($W78/2)))))</f>
        <v/>
      </c>
      <c r="AB78" s="26" t="str">
        <f t="shared" si="10"/>
        <v/>
      </c>
      <c r="AC78" s="26" t="str">
        <f>IF(OR($H78="no",$B78=0),"",IF($I78=Parameters!$K$15,$AB78*$N78/2,$AB78*$N78))</f>
        <v/>
      </c>
      <c r="AD78" s="112" t="str">
        <f>IF(OR($H78="no",$B78=0),"",IF($I78=Parameters!$K$15,$AC78*2/Parameters!$AB$4,$AC78/Parameters!$AB$4))</f>
        <v/>
      </c>
      <c r="AE78" s="26" t="str">
        <f>IF(AND(O78="B",Q78="calc"),V78,IF(AND(O78="C",Q78="calc"),'Window &amp; Door DATA INPUT'!T84/1000,""))</f>
        <v/>
      </c>
      <c r="AF78" s="100" t="str">
        <f>IF(AND(O78="B",Q78="input"),'Window &amp; Door DATA INPUT'!AA84,IF(AND(O78="C",Q78="input",P78="F"),'Window &amp; Door DATA INPUT'!V84,IF(AND(O78="C",P78="E"),0,IF(AND(O78="D"),0,IF(AND(B78=1,C78=0),"",(Calculations!Q78))))))</f>
        <v/>
      </c>
      <c r="AG78" s="80" t="str">
        <f t="shared" si="41"/>
        <v/>
      </c>
      <c r="AH78" s="26" t="str">
        <f>IF(OR($H78="no",$C78=0),"",IF($I78=Parameters!$K$15,$L78/($M78/2),$L78/$M78))</f>
        <v/>
      </c>
      <c r="AI78" s="26" t="str">
        <f>IF(OR($H78="no",$C78=0),"",IF($AH78&lt;0.5,Parameters!$X$4,IF($AH78&lt;1,Parameters!$Y$4,IF($AH78&lt;2,Parameters!$Z$4,Parameters!$AA$4))))</f>
        <v/>
      </c>
      <c r="AJ78" s="26" t="str">
        <f>IF(OR($H78="no",$C78=0),"",IF($AH78&lt;0.5,Parameters!$X$5,IF($AH78&lt;1,Parameters!$Y$5,IF($AH78&lt;2,Parameters!$Z$5,Parameters!$AA$5))))</f>
        <v/>
      </c>
      <c r="AK78" s="26" t="str">
        <f>IF(OR($H78="no",$C78=0),"",IF($I78=Parameters!$K$15,(2*($M78/2)*SIN(RADIANS(Calculations!$AG78/2))),(2*$M78*SIN(RADIANS($AG78/2)))))</f>
        <v/>
      </c>
      <c r="AL78" s="26" t="str">
        <f t="shared" si="11"/>
        <v/>
      </c>
      <c r="AM78" s="26" t="str">
        <f>IF(OR($H78="no",$C78=0),"",IF($I78=Parameters!$K$15,$AL78*$N78/2,$AL78*$N78))</f>
        <v/>
      </c>
      <c r="AN78" s="112" t="str">
        <f>IF(OR($H78="no",$C78=0),"",IF($I78=Parameters!$K$15,$AM78*2/Parameters!$AB$4,$AM78/Parameters!$AB$4))</f>
        <v/>
      </c>
      <c r="AU78" s="5"/>
      <c r="BF78" s="5"/>
      <c r="BG78" s="5"/>
      <c r="BH78" s="5"/>
      <c r="BI78" s="292">
        <f>'Window &amp; Door DATA INPUT'!H84</f>
        <v>0</v>
      </c>
      <c r="BJ78" s="293" t="str">
        <f t="shared" si="42"/>
        <v/>
      </c>
      <c r="BK78" s="5"/>
      <c r="BL78" s="5"/>
      <c r="BM78" s="5"/>
    </row>
    <row r="79" spans="2:65" x14ac:dyDescent="0.3">
      <c r="B79" s="53">
        <f>IF('Window &amp; Door DATA INPUT'!B85&gt;1,1,0)</f>
        <v>0</v>
      </c>
      <c r="C79" s="53">
        <f>IF(AND(B79=1,OR(D79=Parameters!$D$17, D79=Parameters!$D$18,D79=Parameters!$D$19,D79=Parameters!$D$20,D79=Parameters!$D$21,D79=Parameters!$D$22, D79=Parameters!$D$23, D79=Parameters!$D$24)),1,0)</f>
        <v>0</v>
      </c>
      <c r="D79" s="55" t="str">
        <f>IF('Window &amp; Door DATA INPUT'!B85="","",'Window &amp; Door DATA INPUT'!B85)</f>
        <v/>
      </c>
      <c r="E79" s="25" t="str">
        <f>IF('Window &amp; Door DATA INPUT'!D85="","",'Window &amp; Door DATA INPUT'!D85)</f>
        <v/>
      </c>
      <c r="F79" s="25" t="str">
        <f>IF(B79=1,'Window &amp; Door DATA INPUT'!H85&amp;RESULTS!$H$5,"")</f>
        <v/>
      </c>
      <c r="G79" s="25" t="str">
        <f>IF(B79=1,VLOOKUP(F79,Parameters!$H$4:$I$20,2,FALSE),"")</f>
        <v/>
      </c>
      <c r="H79" s="25" t="str">
        <f>IF(OR('Window &amp; Door DATA INPUT'!J85=Parameters!$K$4,'Window &amp; Door DATA INPUT'!J85=Parameters!$K$11),"No",IF('Window &amp; Door DATA INPUT'!K85="","",'Window &amp; Door DATA INPUT'!K85))</f>
        <v/>
      </c>
      <c r="I79" s="25" t="str">
        <f>IF('Window &amp; Door DATA INPUT'!J85="","",'Window &amp; Door DATA INPUT'!J85)</f>
        <v/>
      </c>
      <c r="J79" s="71" t="str">
        <f>IF('Window &amp; Door DATA INPUT'!L85=Parameters!$O$5,'Window &amp; Door DATA INPUT'!O85,IF(B79=1,('Window &amp; Door DATA INPUT'!N85*'Window &amp; Door DATA INPUT'!M85)/1000000,""))</f>
        <v/>
      </c>
      <c r="K79" s="72" t="str">
        <f>IF('Window &amp; Door DATA INPUT'!J85="","",VLOOKUP('Window &amp; Door DATA INPUT'!J85,Parameters!$K$4:$L$16,2,FALSE))</f>
        <v/>
      </c>
      <c r="L79" s="26" t="str">
        <f>IF($H79="yes",IF($K79="Y",'Window &amp; Door DATA INPUT'!Q85/1000,IF($K79="N",'Window &amp; Door DATA INPUT'!P85/1000)),"")</f>
        <v/>
      </c>
      <c r="M79" s="26" t="str">
        <f>IF($H79="yes",IF($K79="Y",'Window &amp; Door DATA INPUT'!P85/1000,IF($K79="N",'Window &amp; Door DATA INPUT'!Q85/1000)),"")</f>
        <v/>
      </c>
      <c r="N79" s="71" t="str">
        <f t="shared" si="37"/>
        <v/>
      </c>
      <c r="O79" s="72" t="str">
        <f>IF(AND(B79=1,C79=0,H79="yes"),"A",IF(AND(C79=1,H79="yes",'Window &amp; Door DATA INPUT'!R85="no"),"B",IF(AND(C79=1,H79="yes",'Window &amp; Door DATA INPUT'!R85="yes",'Window &amp; Door DATA INPUT'!S85="yes"),"C",IF(AND(C79=1,H79="yes",'Window &amp; Door DATA INPUT'!R85="yes",'Window &amp; Door DATA INPUT'!S85="no"),"D",""))))</f>
        <v/>
      </c>
      <c r="P79" s="100" t="str">
        <f>IF(AND(C79=1,H79="yes",OR(I79=Parameters!$K$12,I79=Parameters!$K$13,I79=Parameters!$K$14)),"E",IF(AND(C79=1,H79="yes",NOT(OR(I79=Parameters!$K$12,I79=Parameters!$K$13,I79=Parameters!$K$14))),"F",""))</f>
        <v/>
      </c>
      <c r="Q79" s="100" t="str">
        <f>IF(AND(B79=1,H79="yes"),VLOOKUP(I79,Parameters!$K$4:$M$16,3,FALSE),"")</f>
        <v/>
      </c>
      <c r="R79" s="100" t="str">
        <f>IF(AND(OR(O79="A",O79="B",O79="d"),Q79="input"),'Window &amp; Door DATA INPUT'!AA85,IF(AND(O79="C",Q79="input"),'Window &amp; Door DATA INPUT'!W85,Calculations!Q79))</f>
        <v/>
      </c>
      <c r="S79" s="75" t="str">
        <f>IF('Window &amp; Door DATA INPUT'!X85="Yes",'Window &amp; Door DATA INPUT'!Y85/1000,IF(B79=1,"N/A",""))</f>
        <v/>
      </c>
      <c r="T79" s="26" t="str">
        <f>IF(Q79="calc",IF(O79="c",'Window &amp; Door DATA INPUT'!U85/1000,(Parameters!$S$4-'Window &amp; Door DATA INPUT'!Z85+Parameters!$Q$4)/1000),"")</f>
        <v/>
      </c>
      <c r="U79" s="26" t="str">
        <f t="shared" si="38"/>
        <v/>
      </c>
      <c r="V79" s="26" t="str">
        <f t="shared" si="39"/>
        <v/>
      </c>
      <c r="W79" s="80" t="str">
        <f t="shared" si="40"/>
        <v/>
      </c>
      <c r="X79" s="26" t="str">
        <f>IF(OR($H79="no",$B79=0),"",IF($I79=Parameters!$K$15,$L79/($M79/2),$L79/$M79))</f>
        <v/>
      </c>
      <c r="Y79" s="26" t="str">
        <f>IF(OR($H79="no",$B79=0),"",IF($X79&lt;0.5,Parameters!$X$4,IF($X79&lt;1,Parameters!$Y$4,IF($X79&lt;2,Parameters!$Z$4,Parameters!$AA$4))))</f>
        <v/>
      </c>
      <c r="Z79" s="26" t="str">
        <f>IF(OR($H79="no",$B79=0),"",IF($X79&lt;0.5,Parameters!$X$5,IF($X79&lt;1,Parameters!$Y$5,IF($X79&lt;2,Parameters!$Z$5,Parameters!$AA$5))))</f>
        <v/>
      </c>
      <c r="AA79" s="26" t="str">
        <f>IF(OR($H79="no",$B79=0),"",IF($I79=Parameters!$K$15,(2*($M79/2)*SIN(RADIANS(Calculations!$W79/2))),(2*$M79*SIN(RADIANS($W79/2)))))</f>
        <v/>
      </c>
      <c r="AB79" s="26" t="str">
        <f t="shared" si="10"/>
        <v/>
      </c>
      <c r="AC79" s="26" t="str">
        <f>IF(OR($H79="no",$B79=0),"",IF($I79=Parameters!$K$15,$AB79*$N79/2,$AB79*$N79))</f>
        <v/>
      </c>
      <c r="AD79" s="112" t="str">
        <f>IF(OR($H79="no",$B79=0),"",IF($I79=Parameters!$K$15,$AC79*2/Parameters!$AB$4,$AC79/Parameters!$AB$4))</f>
        <v/>
      </c>
      <c r="AE79" s="26" t="str">
        <f>IF(AND(O79="B",Q79="calc"),V79,IF(AND(O79="C",Q79="calc"),'Window &amp; Door DATA INPUT'!T85/1000,""))</f>
        <v/>
      </c>
      <c r="AF79" s="100" t="str">
        <f>IF(AND(O79="B",Q79="input"),'Window &amp; Door DATA INPUT'!AA85,IF(AND(O79="C",Q79="input",P79="F"),'Window &amp; Door DATA INPUT'!V85,IF(AND(O79="C",P79="E"),0,IF(AND(O79="D"),0,IF(AND(B79=1,C79=0),"",(Calculations!Q79))))))</f>
        <v/>
      </c>
      <c r="AG79" s="80" t="str">
        <f t="shared" si="41"/>
        <v/>
      </c>
      <c r="AH79" s="26" t="str">
        <f>IF(OR($H79="no",$C79=0),"",IF($I79=Parameters!$K$15,$L79/($M79/2),$L79/$M79))</f>
        <v/>
      </c>
      <c r="AI79" s="26" t="str">
        <f>IF(OR($H79="no",$C79=0),"",IF($AH79&lt;0.5,Parameters!$X$4,IF($AH79&lt;1,Parameters!$Y$4,IF($AH79&lt;2,Parameters!$Z$4,Parameters!$AA$4))))</f>
        <v/>
      </c>
      <c r="AJ79" s="26" t="str">
        <f>IF(OR($H79="no",$C79=0),"",IF($AH79&lt;0.5,Parameters!$X$5,IF($AH79&lt;1,Parameters!$Y$5,IF($AH79&lt;2,Parameters!$Z$5,Parameters!$AA$5))))</f>
        <v/>
      </c>
      <c r="AK79" s="26" t="str">
        <f>IF(OR($H79="no",$C79=0),"",IF($I79=Parameters!$K$15,(2*($M79/2)*SIN(RADIANS(Calculations!$AG79/2))),(2*$M79*SIN(RADIANS($AG79/2)))))</f>
        <v/>
      </c>
      <c r="AL79" s="26" t="str">
        <f t="shared" si="11"/>
        <v/>
      </c>
      <c r="AM79" s="26" t="str">
        <f>IF(OR($H79="no",$C79=0),"",IF($I79=Parameters!$K$15,$AL79*$N79/2,$AL79*$N79))</f>
        <v/>
      </c>
      <c r="AN79" s="112" t="str">
        <f>IF(OR($H79="no",$C79=0),"",IF($I79=Parameters!$K$15,$AM79*2/Parameters!$AB$4,$AM79/Parameters!$AB$4))</f>
        <v/>
      </c>
      <c r="AU79" s="5"/>
      <c r="BF79" s="5"/>
      <c r="BG79" s="5"/>
      <c r="BH79" s="5"/>
      <c r="BI79" s="292">
        <f>'Window &amp; Door DATA INPUT'!H85</f>
        <v>0</v>
      </c>
      <c r="BJ79" s="293" t="str">
        <f t="shared" si="42"/>
        <v/>
      </c>
      <c r="BK79" s="5"/>
      <c r="BL79" s="5"/>
      <c r="BM79" s="5"/>
    </row>
    <row r="80" spans="2:65" x14ac:dyDescent="0.3">
      <c r="B80" s="53">
        <f>IF('Window &amp; Door DATA INPUT'!B86&gt;1,1,0)</f>
        <v>0</v>
      </c>
      <c r="C80" s="53">
        <f>IF(AND(B80=1,OR(D80=Parameters!$D$17, D80=Parameters!$D$18,D80=Parameters!$D$19,D80=Parameters!$D$20,D80=Parameters!$D$21,D80=Parameters!$D$22, D80=Parameters!$D$23, D80=Parameters!$D$24)),1,0)</f>
        <v>0</v>
      </c>
      <c r="D80" s="55" t="str">
        <f>IF('Window &amp; Door DATA INPUT'!B86="","",'Window &amp; Door DATA INPUT'!B86)</f>
        <v/>
      </c>
      <c r="E80" s="25" t="str">
        <f>IF('Window &amp; Door DATA INPUT'!D86="","",'Window &amp; Door DATA INPUT'!D86)</f>
        <v/>
      </c>
      <c r="F80" s="25" t="str">
        <f>IF(B80=1,'Window &amp; Door DATA INPUT'!H86&amp;RESULTS!$H$5,"")</f>
        <v/>
      </c>
      <c r="G80" s="25" t="str">
        <f>IF(B80=1,VLOOKUP(F80,Parameters!$H$4:$I$20,2,FALSE),"")</f>
        <v/>
      </c>
      <c r="H80" s="25" t="str">
        <f>IF(OR('Window &amp; Door DATA INPUT'!J86=Parameters!$K$4,'Window &amp; Door DATA INPUT'!J86=Parameters!$K$11),"No",IF('Window &amp; Door DATA INPUT'!K86="","",'Window &amp; Door DATA INPUT'!K86))</f>
        <v/>
      </c>
      <c r="I80" s="25" t="str">
        <f>IF('Window &amp; Door DATA INPUT'!J86="","",'Window &amp; Door DATA INPUT'!J86)</f>
        <v/>
      </c>
      <c r="J80" s="71" t="str">
        <f>IF('Window &amp; Door DATA INPUT'!L86=Parameters!$O$5,'Window &amp; Door DATA INPUT'!O86,IF(B80=1,('Window &amp; Door DATA INPUT'!N86*'Window &amp; Door DATA INPUT'!M86)/1000000,""))</f>
        <v/>
      </c>
      <c r="K80" s="72" t="str">
        <f>IF('Window &amp; Door DATA INPUT'!J86="","",VLOOKUP('Window &amp; Door DATA INPUT'!J86,Parameters!$K$4:$L$16,2,FALSE))</f>
        <v/>
      </c>
      <c r="L80" s="26" t="str">
        <f>IF($H80="yes",IF($K80="Y",'Window &amp; Door DATA INPUT'!Q86/1000,IF($K80="N",'Window &amp; Door DATA INPUT'!P86/1000)),"")</f>
        <v/>
      </c>
      <c r="M80" s="26" t="str">
        <f>IF($H80="yes",IF($K80="Y",'Window &amp; Door DATA INPUT'!P86/1000,IF($K80="N",'Window &amp; Door DATA INPUT'!Q86/1000)),"")</f>
        <v/>
      </c>
      <c r="N80" s="71" t="str">
        <f t="shared" si="37"/>
        <v/>
      </c>
      <c r="O80" s="72" t="str">
        <f>IF(AND(B80=1,C80=0,H80="yes"),"A",IF(AND(C80=1,H80="yes",'Window &amp; Door DATA INPUT'!R86="no"),"B",IF(AND(C80=1,H80="yes",'Window &amp; Door DATA INPUT'!R86="yes",'Window &amp; Door DATA INPUT'!S86="yes"),"C",IF(AND(C80=1,H80="yes",'Window &amp; Door DATA INPUT'!R86="yes",'Window &amp; Door DATA INPUT'!S86="no"),"D",""))))</f>
        <v/>
      </c>
      <c r="P80" s="100" t="str">
        <f>IF(AND(C80=1,H80="yes",OR(I80=Parameters!$K$12,I80=Parameters!$K$13,I80=Parameters!$K$14)),"E",IF(AND(C80=1,H80="yes",NOT(OR(I80=Parameters!$K$12,I80=Parameters!$K$13,I80=Parameters!$K$14))),"F",""))</f>
        <v/>
      </c>
      <c r="Q80" s="100" t="str">
        <f>IF(AND(B80=1,H80="yes"),VLOOKUP(I80,Parameters!$K$4:$M$16,3,FALSE),"")</f>
        <v/>
      </c>
      <c r="R80" s="100" t="str">
        <f>IF(AND(OR(O80="A",O80="B",O80="d"),Q80="input"),'Window &amp; Door DATA INPUT'!AA86,IF(AND(O80="C",Q80="input"),'Window &amp; Door DATA INPUT'!W86,Calculations!Q80))</f>
        <v/>
      </c>
      <c r="S80" s="75" t="str">
        <f>IF('Window &amp; Door DATA INPUT'!X86="Yes",'Window &amp; Door DATA INPUT'!Y86/1000,IF(B80=1,"N/A",""))</f>
        <v/>
      </c>
      <c r="T80" s="26" t="str">
        <f>IF(Q80="calc",IF(O80="c",'Window &amp; Door DATA INPUT'!U86/1000,(Parameters!$S$4-'Window &amp; Door DATA INPUT'!Z86+Parameters!$Q$4)/1000),"")</f>
        <v/>
      </c>
      <c r="U80" s="26" t="str">
        <f t="shared" si="38"/>
        <v/>
      </c>
      <c r="V80" s="26" t="str">
        <f t="shared" si="39"/>
        <v/>
      </c>
      <c r="W80" s="80" t="str">
        <f t="shared" si="40"/>
        <v/>
      </c>
      <c r="X80" s="26" t="str">
        <f>IF(OR($H80="no",$B80=0),"",IF($I80=Parameters!$K$15,$L80/($M80/2),$L80/$M80))</f>
        <v/>
      </c>
      <c r="Y80" s="26" t="str">
        <f>IF(OR($H80="no",$B80=0),"",IF($X80&lt;0.5,Parameters!$X$4,IF($X80&lt;1,Parameters!$Y$4,IF($X80&lt;2,Parameters!$Z$4,Parameters!$AA$4))))</f>
        <v/>
      </c>
      <c r="Z80" s="26" t="str">
        <f>IF(OR($H80="no",$B80=0),"",IF($X80&lt;0.5,Parameters!$X$5,IF($X80&lt;1,Parameters!$Y$5,IF($X80&lt;2,Parameters!$Z$5,Parameters!$AA$5))))</f>
        <v/>
      </c>
      <c r="AA80" s="26" t="str">
        <f>IF(OR($H80="no",$B80=0),"",IF($I80=Parameters!$K$15,(2*($M80/2)*SIN(RADIANS(Calculations!$W80/2))),(2*$M80*SIN(RADIANS($W80/2)))))</f>
        <v/>
      </c>
      <c r="AB80" s="26" t="str">
        <f t="shared" si="10"/>
        <v/>
      </c>
      <c r="AC80" s="26" t="str">
        <f>IF(OR($H80="no",$B80=0),"",IF($I80=Parameters!$K$15,$AB80*$N80/2,$AB80*$N80))</f>
        <v/>
      </c>
      <c r="AD80" s="112" t="str">
        <f>IF(OR($H80="no",$B80=0),"",IF($I80=Parameters!$K$15,$AC80*2/Parameters!$AB$4,$AC80/Parameters!$AB$4))</f>
        <v/>
      </c>
      <c r="AE80" s="26" t="str">
        <f>IF(AND(O80="B",Q80="calc"),V80,IF(AND(O80="C",Q80="calc"),'Window &amp; Door DATA INPUT'!T86/1000,""))</f>
        <v/>
      </c>
      <c r="AF80" s="100" t="str">
        <f>IF(AND(O80="B",Q80="input"),'Window &amp; Door DATA INPUT'!AA86,IF(AND(O80="C",Q80="input",P80="F"),'Window &amp; Door DATA INPUT'!V86,IF(AND(O80="C",P80="E"),0,IF(AND(O80="D"),0,IF(AND(B80=1,C80=0),"",(Calculations!Q80))))))</f>
        <v/>
      </c>
      <c r="AG80" s="80" t="str">
        <f t="shared" si="41"/>
        <v/>
      </c>
      <c r="AH80" s="26" t="str">
        <f>IF(OR($H80="no",$C80=0),"",IF($I80=Parameters!$K$15,$L80/($M80/2),$L80/$M80))</f>
        <v/>
      </c>
      <c r="AI80" s="26" t="str">
        <f>IF(OR($H80="no",$C80=0),"",IF($AH80&lt;0.5,Parameters!$X$4,IF($AH80&lt;1,Parameters!$Y$4,IF($AH80&lt;2,Parameters!$Z$4,Parameters!$AA$4))))</f>
        <v/>
      </c>
      <c r="AJ80" s="26" t="str">
        <f>IF(OR($H80="no",$C80=0),"",IF($AH80&lt;0.5,Parameters!$X$5,IF($AH80&lt;1,Parameters!$Y$5,IF($AH80&lt;2,Parameters!$Z$5,Parameters!$AA$5))))</f>
        <v/>
      </c>
      <c r="AK80" s="26" t="str">
        <f>IF(OR($H80="no",$C80=0),"",IF($I80=Parameters!$K$15,(2*($M80/2)*SIN(RADIANS(Calculations!$AG80/2))),(2*$M80*SIN(RADIANS($AG80/2)))))</f>
        <v/>
      </c>
      <c r="AL80" s="26" t="str">
        <f t="shared" si="11"/>
        <v/>
      </c>
      <c r="AM80" s="26" t="str">
        <f>IF(OR($H80="no",$C80=0),"",IF($I80=Parameters!$K$15,$AL80*$N80/2,$AL80*$N80))</f>
        <v/>
      </c>
      <c r="AN80" s="112" t="str">
        <f>IF(OR($H80="no",$C80=0),"",IF($I80=Parameters!$K$15,$AM80*2/Parameters!$AB$4,$AM80/Parameters!$AB$4))</f>
        <v/>
      </c>
      <c r="AU80" s="5"/>
      <c r="BF80" s="5"/>
      <c r="BG80" s="5"/>
      <c r="BH80" s="5"/>
      <c r="BI80" s="292">
        <f>'Window &amp; Door DATA INPUT'!H86</f>
        <v>0</v>
      </c>
      <c r="BJ80" s="293" t="str">
        <f t="shared" si="42"/>
        <v/>
      </c>
      <c r="BK80" s="5"/>
      <c r="BL80" s="5"/>
      <c r="BM80" s="5"/>
    </row>
    <row r="81" spans="2:65" x14ac:dyDescent="0.3">
      <c r="B81" s="53">
        <f>IF('Window &amp; Door DATA INPUT'!B87&gt;1,1,0)</f>
        <v>0</v>
      </c>
      <c r="C81" s="53">
        <f>IF(AND(B81=1,OR(D81=Parameters!$D$17, D81=Parameters!$D$18,D81=Parameters!$D$19,D81=Parameters!$D$20,D81=Parameters!$D$21,D81=Parameters!$D$22, D81=Parameters!$D$23, D81=Parameters!$D$24)),1,0)</f>
        <v>0</v>
      </c>
      <c r="D81" s="55" t="str">
        <f>IF('Window &amp; Door DATA INPUT'!B87="","",'Window &amp; Door DATA INPUT'!B87)</f>
        <v/>
      </c>
      <c r="E81" s="25" t="str">
        <f>IF('Window &amp; Door DATA INPUT'!D87="","",'Window &amp; Door DATA INPUT'!D87)</f>
        <v/>
      </c>
      <c r="F81" s="25" t="str">
        <f>IF(B81=1,'Window &amp; Door DATA INPUT'!H87&amp;RESULTS!$H$5,"")</f>
        <v/>
      </c>
      <c r="G81" s="25" t="str">
        <f>IF(B81=1,VLOOKUP(F81,Parameters!$H$4:$I$20,2,FALSE),"")</f>
        <v/>
      </c>
      <c r="H81" s="25" t="str">
        <f>IF(OR('Window &amp; Door DATA INPUT'!J87=Parameters!$K$4,'Window &amp; Door DATA INPUT'!J87=Parameters!$K$11),"No",IF('Window &amp; Door DATA INPUT'!K87="","",'Window &amp; Door DATA INPUT'!K87))</f>
        <v/>
      </c>
      <c r="I81" s="25" t="str">
        <f>IF('Window &amp; Door DATA INPUT'!J87="","",'Window &amp; Door DATA INPUT'!J87)</f>
        <v/>
      </c>
      <c r="J81" s="71" t="str">
        <f>IF('Window &amp; Door DATA INPUT'!L87=Parameters!$O$5,'Window &amp; Door DATA INPUT'!O87,IF(B81=1,('Window &amp; Door DATA INPUT'!N87*'Window &amp; Door DATA INPUT'!M87)/1000000,""))</f>
        <v/>
      </c>
      <c r="K81" s="72" t="str">
        <f>IF('Window &amp; Door DATA INPUT'!J87="","",VLOOKUP('Window &amp; Door DATA INPUT'!J87,Parameters!$K$4:$L$16,2,FALSE))</f>
        <v/>
      </c>
      <c r="L81" s="26" t="str">
        <f>IF($H81="yes",IF($K81="Y",'Window &amp; Door DATA INPUT'!Q87/1000,IF($K81="N",'Window &amp; Door DATA INPUT'!P87/1000)),"")</f>
        <v/>
      </c>
      <c r="M81" s="26" t="str">
        <f>IF($H81="yes",IF($K81="Y",'Window &amp; Door DATA INPUT'!P87/1000,IF($K81="N",'Window &amp; Door DATA INPUT'!Q87/1000)),"")</f>
        <v/>
      </c>
      <c r="N81" s="71" t="str">
        <f t="shared" ref="N81:N142" si="49">IF(L81="","",L81*M81)</f>
        <v/>
      </c>
      <c r="O81" s="72" t="str">
        <f>IF(AND(B81=1,C81=0,H81="yes"),"A",IF(AND(C81=1,H81="yes",'Window &amp; Door DATA INPUT'!R87="no"),"B",IF(AND(C81=1,H81="yes",'Window &amp; Door DATA INPUT'!R87="yes",'Window &amp; Door DATA INPUT'!S87="yes"),"C",IF(AND(C81=1,H81="yes",'Window &amp; Door DATA INPUT'!R87="yes",'Window &amp; Door DATA INPUT'!S87="no"),"D",""))))</f>
        <v/>
      </c>
      <c r="P81" s="100" t="str">
        <f>IF(AND(C81=1,H81="yes",OR(I81=Parameters!$K$12,I81=Parameters!$K$13,I81=Parameters!$K$14)),"E",IF(AND(C81=1,H81="yes",NOT(OR(I81=Parameters!$K$12,I81=Parameters!$K$13,I81=Parameters!$K$14))),"F",""))</f>
        <v/>
      </c>
      <c r="Q81" s="100" t="str">
        <f>IF(AND(B81=1,H81="yes"),VLOOKUP(I81,Parameters!$K$4:$M$16,3,FALSE),"")</f>
        <v/>
      </c>
      <c r="R81" s="100" t="str">
        <f>IF(AND(OR(O81="A",O81="B",O81="d"),Q81="input"),'Window &amp; Door DATA INPUT'!AA87,IF(AND(O81="C",Q81="input"),'Window &amp; Door DATA INPUT'!W87,Calculations!Q81))</f>
        <v/>
      </c>
      <c r="S81" s="75" t="str">
        <f>IF('Window &amp; Door DATA INPUT'!X87="Yes",'Window &amp; Door DATA INPUT'!Y87/1000,IF(B81=1,"N/A",""))</f>
        <v/>
      </c>
      <c r="T81" s="26" t="str">
        <f>IF(Q81="calc",IF(O81="c",'Window &amp; Door DATA INPUT'!U87/1000,(Parameters!$S$4-'Window &amp; Door DATA INPUT'!Z87+Parameters!$Q$4)/1000),"")</f>
        <v/>
      </c>
      <c r="U81" s="26" t="str">
        <f t="shared" ref="U81:U142" si="50">IF(Q81="calc",IF(T81&gt;M81,M81,T81),"")</f>
        <v/>
      </c>
      <c r="V81" s="26" t="str">
        <f t="shared" ref="V81:V142" si="51">IF(AND(S81&gt;0,S81&lt;U81),S81,U81)</f>
        <v/>
      </c>
      <c r="W81" s="80" t="str">
        <f t="shared" ref="W81:W142" si="52">IF(R81="calc",DEGREES(ASIN(V81/M81)),R81)</f>
        <v/>
      </c>
      <c r="X81" s="26" t="str">
        <f>IF(OR($H81="no",$B81=0),"",IF($I81=Parameters!$K$15,$L81/($M81/2),$L81/$M81))</f>
        <v/>
      </c>
      <c r="Y81" s="26" t="str">
        <f>IF(OR($H81="no",$B81=0),"",IF($X81&lt;0.5,Parameters!$X$4,IF($X81&lt;1,Parameters!$Y$4,IF($X81&lt;2,Parameters!$Z$4,Parameters!$AA$4))))</f>
        <v/>
      </c>
      <c r="Z81" s="26" t="str">
        <f>IF(OR($H81="no",$B81=0),"",IF($X81&lt;0.5,Parameters!$X$5,IF($X81&lt;1,Parameters!$Y$5,IF($X81&lt;2,Parameters!$Z$5,Parameters!$AA$5))))</f>
        <v/>
      </c>
      <c r="AA81" s="26" t="str">
        <f>IF(OR($H81="no",$B81=0),"",IF($I81=Parameters!$K$15,(2*($M81/2)*SIN(RADIANS(Calculations!$W81/2))),(2*$M81*SIN(RADIANS($W81/2)))))</f>
        <v/>
      </c>
      <c r="AB81" s="26" t="str">
        <f t="shared" si="10"/>
        <v/>
      </c>
      <c r="AC81" s="26" t="str">
        <f>IF(OR($H81="no",$B81=0),"",IF($I81=Parameters!$K$15,$AB81*$N81/2,$AB81*$N81))</f>
        <v/>
      </c>
      <c r="AD81" s="112" t="str">
        <f>IF(OR($H81="no",$B81=0),"",IF($I81=Parameters!$K$15,$AC81*2/Parameters!$AB$4,$AC81/Parameters!$AB$4))</f>
        <v/>
      </c>
      <c r="AE81" s="26" t="str">
        <f>IF(AND(O81="B",Q81="calc"),V81,IF(AND(O81="C",Q81="calc"),'Window &amp; Door DATA INPUT'!T87/1000,""))</f>
        <v/>
      </c>
      <c r="AF81" s="100" t="str">
        <f>IF(AND(O81="B",Q81="input"),'Window &amp; Door DATA INPUT'!AA87,IF(AND(O81="C",Q81="input",P81="F"),'Window &amp; Door DATA INPUT'!V87,IF(AND(O81="C",P81="E"),0,IF(AND(O81="D"),0,IF(AND(B81=1,C81=0),"",(Calculations!Q81))))))</f>
        <v/>
      </c>
      <c r="AG81" s="80" t="str">
        <f t="shared" ref="AG81:AG142" si="53">IF(AF81="calc",DEGREES(ASIN(AE81/M81)),AF81)</f>
        <v/>
      </c>
      <c r="AH81" s="26" t="str">
        <f>IF(OR($H81="no",$C81=0),"",IF($I81=Parameters!$K$15,$L81/($M81/2),$L81/$M81))</f>
        <v/>
      </c>
      <c r="AI81" s="26" t="str">
        <f>IF(OR($H81="no",$C81=0),"",IF($AH81&lt;0.5,Parameters!$X$4,IF($AH81&lt;1,Parameters!$Y$4,IF($AH81&lt;2,Parameters!$Z$4,Parameters!$AA$4))))</f>
        <v/>
      </c>
      <c r="AJ81" s="26" t="str">
        <f>IF(OR($H81="no",$C81=0),"",IF($AH81&lt;0.5,Parameters!$X$5,IF($AH81&lt;1,Parameters!$Y$5,IF($AH81&lt;2,Parameters!$Z$5,Parameters!$AA$5))))</f>
        <v/>
      </c>
      <c r="AK81" s="26" t="str">
        <f>IF(OR($H81="no",$C81=0),"",IF($I81=Parameters!$K$15,(2*($M81/2)*SIN(RADIANS(Calculations!$AG81/2))),(2*$M81*SIN(RADIANS($AG81/2)))))</f>
        <v/>
      </c>
      <c r="AL81" s="26" t="str">
        <f t="shared" si="11"/>
        <v/>
      </c>
      <c r="AM81" s="26" t="str">
        <f>IF(OR($H81="no",$C81=0),"",IF($I81=Parameters!$K$15,$AL81*$N81/2,$AL81*$N81))</f>
        <v/>
      </c>
      <c r="AN81" s="112" t="str">
        <f>IF(OR($H81="no",$C81=0),"",IF($I81=Parameters!$K$15,$AM81*2/Parameters!$AB$4,$AM81/Parameters!$AB$4))</f>
        <v/>
      </c>
      <c r="AU81" s="5"/>
      <c r="BF81" s="5"/>
      <c r="BG81" s="5"/>
      <c r="BH81" s="5"/>
      <c r="BI81" s="292">
        <f>'Window &amp; Door DATA INPUT'!H87</f>
        <v>0</v>
      </c>
      <c r="BJ81" s="293" t="str">
        <f t="shared" ref="BJ81:BJ143" si="54">J81</f>
        <v/>
      </c>
      <c r="BK81" s="5"/>
      <c r="BL81" s="5"/>
      <c r="BM81" s="5"/>
    </row>
    <row r="82" spans="2:65" x14ac:dyDescent="0.3">
      <c r="B82" s="53">
        <f>IF('Window &amp; Door DATA INPUT'!B88&gt;1,1,0)</f>
        <v>0</v>
      </c>
      <c r="C82" s="53">
        <f>IF(AND(B82=1,OR(D82=Parameters!$D$17, D82=Parameters!$D$18,D82=Parameters!$D$19,D82=Parameters!$D$20,D82=Parameters!$D$21,D82=Parameters!$D$22, D82=Parameters!$D$23, D82=Parameters!$D$24)),1,0)</f>
        <v>0</v>
      </c>
      <c r="D82" s="55" t="str">
        <f>IF('Window &amp; Door DATA INPUT'!B88="","",'Window &amp; Door DATA INPUT'!B88)</f>
        <v/>
      </c>
      <c r="E82" s="25" t="str">
        <f>IF('Window &amp; Door DATA INPUT'!D88="","",'Window &amp; Door DATA INPUT'!D88)</f>
        <v/>
      </c>
      <c r="F82" s="25" t="str">
        <f>IF(B82=1,'Window &amp; Door DATA INPUT'!H88&amp;RESULTS!$H$5,"")</f>
        <v/>
      </c>
      <c r="G82" s="25" t="str">
        <f>IF(B82=1,VLOOKUP(F82,Parameters!$H$4:$I$20,2,FALSE),"")</f>
        <v/>
      </c>
      <c r="H82" s="25" t="str">
        <f>IF(OR('Window &amp; Door DATA INPUT'!J88=Parameters!$K$4,'Window &amp; Door DATA INPUT'!J88=Parameters!$K$11),"No",IF('Window &amp; Door DATA INPUT'!K88="","",'Window &amp; Door DATA INPUT'!K88))</f>
        <v/>
      </c>
      <c r="I82" s="25" t="str">
        <f>IF('Window &amp; Door DATA INPUT'!J88="","",'Window &amp; Door DATA INPUT'!J88)</f>
        <v/>
      </c>
      <c r="J82" s="71" t="str">
        <f>IF('Window &amp; Door DATA INPUT'!L88=Parameters!$O$5,'Window &amp; Door DATA INPUT'!O88,IF(B82=1,('Window &amp; Door DATA INPUT'!N88*'Window &amp; Door DATA INPUT'!M88)/1000000,""))</f>
        <v/>
      </c>
      <c r="K82" s="72" t="str">
        <f>IF('Window &amp; Door DATA INPUT'!J88="","",VLOOKUP('Window &amp; Door DATA INPUT'!J88,Parameters!$K$4:$L$16,2,FALSE))</f>
        <v/>
      </c>
      <c r="L82" s="26" t="str">
        <f>IF($H82="yes",IF($K82="Y",'Window &amp; Door DATA INPUT'!Q88/1000,IF($K82="N",'Window &amp; Door DATA INPUT'!P88/1000)),"")</f>
        <v/>
      </c>
      <c r="M82" s="26" t="str">
        <f>IF($H82="yes",IF($K82="Y",'Window &amp; Door DATA INPUT'!P88/1000,IF($K82="N",'Window &amp; Door DATA INPUT'!Q88/1000)),"")</f>
        <v/>
      </c>
      <c r="N82" s="71" t="str">
        <f t="shared" si="49"/>
        <v/>
      </c>
      <c r="O82" s="72" t="str">
        <f>IF(AND(B82=1,C82=0,H82="yes"),"A",IF(AND(C82=1,H82="yes",'Window &amp; Door DATA INPUT'!R88="no"),"B",IF(AND(C82=1,H82="yes",'Window &amp; Door DATA INPUT'!R88="yes",'Window &amp; Door DATA INPUT'!S88="yes"),"C",IF(AND(C82=1,H82="yes",'Window &amp; Door DATA INPUT'!R88="yes",'Window &amp; Door DATA INPUT'!S88="no"),"D",""))))</f>
        <v/>
      </c>
      <c r="P82" s="100" t="str">
        <f>IF(AND(C82=1,H82="yes",OR(I82=Parameters!$K$12,I82=Parameters!$K$13,I82=Parameters!$K$14)),"E",IF(AND(C82=1,H82="yes",NOT(OR(I82=Parameters!$K$12,I82=Parameters!$K$13,I82=Parameters!$K$14))),"F",""))</f>
        <v/>
      </c>
      <c r="Q82" s="100" t="str">
        <f>IF(AND(B82=1,H82="yes"),VLOOKUP(I82,Parameters!$K$4:$M$16,3,FALSE),"")</f>
        <v/>
      </c>
      <c r="R82" s="100" t="str">
        <f>IF(AND(OR(O82="A",O82="B",O82="d"),Q82="input"),'Window &amp; Door DATA INPUT'!AA88,IF(AND(O82="C",Q82="input"),'Window &amp; Door DATA INPUT'!W88,Calculations!Q82))</f>
        <v/>
      </c>
      <c r="S82" s="75" t="str">
        <f>IF('Window &amp; Door DATA INPUT'!X88="Yes",'Window &amp; Door DATA INPUT'!Y88/1000,IF(B82=1,"N/A",""))</f>
        <v/>
      </c>
      <c r="T82" s="26" t="str">
        <f>IF(Q82="calc",IF(O82="c",'Window &amp; Door DATA INPUT'!U88/1000,(Parameters!$S$4-'Window &amp; Door DATA INPUT'!Z88+Parameters!$Q$4)/1000),"")</f>
        <v/>
      </c>
      <c r="U82" s="26" t="str">
        <f t="shared" si="50"/>
        <v/>
      </c>
      <c r="V82" s="26" t="str">
        <f t="shared" si="51"/>
        <v/>
      </c>
      <c r="W82" s="80" t="str">
        <f t="shared" si="52"/>
        <v/>
      </c>
      <c r="X82" s="26" t="str">
        <f>IF(OR($H82="no",$B82=0),"",IF($I82=Parameters!$K$15,$L82/($M82/2),$L82/$M82))</f>
        <v/>
      </c>
      <c r="Y82" s="26" t="str">
        <f>IF(OR($H82="no",$B82=0),"",IF($X82&lt;0.5,Parameters!$X$4,IF($X82&lt;1,Parameters!$Y$4,IF($X82&lt;2,Parameters!$Z$4,Parameters!$AA$4))))</f>
        <v/>
      </c>
      <c r="Z82" s="26" t="str">
        <f>IF(OR($H82="no",$B82=0),"",IF($X82&lt;0.5,Parameters!$X$5,IF($X82&lt;1,Parameters!$Y$5,IF($X82&lt;2,Parameters!$Z$5,Parameters!$AA$5))))</f>
        <v/>
      </c>
      <c r="AA82" s="26" t="str">
        <f>IF(OR($H82="no",$B82=0),"",IF($I82=Parameters!$K$15,(2*($M82/2)*SIN(RADIANS(Calculations!$W82/2))),(2*$M82*SIN(RADIANS($W82/2)))))</f>
        <v/>
      </c>
      <c r="AB82" s="26" t="str">
        <f t="shared" si="10"/>
        <v/>
      </c>
      <c r="AC82" s="26" t="str">
        <f>IF(OR($H82="no",$B82=0),"",IF($I82=Parameters!$K$15,$AB82*$N82/2,$AB82*$N82))</f>
        <v/>
      </c>
      <c r="AD82" s="112" t="str">
        <f>IF(OR($H82="no",$B82=0),"",IF($I82=Parameters!$K$15,$AC82*2/Parameters!$AB$4,$AC82/Parameters!$AB$4))</f>
        <v/>
      </c>
      <c r="AE82" s="26" t="str">
        <f>IF(AND(O82="B",Q82="calc"),V82,IF(AND(O82="C",Q82="calc"),'Window &amp; Door DATA INPUT'!T88/1000,""))</f>
        <v/>
      </c>
      <c r="AF82" s="100" t="str">
        <f>IF(AND(O82="B",Q82="input"),'Window &amp; Door DATA INPUT'!AA88,IF(AND(O82="C",Q82="input",P82="F"),'Window &amp; Door DATA INPUT'!V88,IF(AND(O82="C",P82="E"),0,IF(AND(O82="D"),0,IF(AND(B82=1,C82=0),"",(Calculations!Q82))))))</f>
        <v/>
      </c>
      <c r="AG82" s="80" t="str">
        <f t="shared" si="53"/>
        <v/>
      </c>
      <c r="AH82" s="26" t="str">
        <f>IF(OR($H82="no",$C82=0),"",IF($I82=Parameters!$K$15,$L82/($M82/2),$L82/$M82))</f>
        <v/>
      </c>
      <c r="AI82" s="26" t="str">
        <f>IF(OR($H82="no",$C82=0),"",IF($AH82&lt;0.5,Parameters!$X$4,IF($AH82&lt;1,Parameters!$Y$4,IF($AH82&lt;2,Parameters!$Z$4,Parameters!$AA$4))))</f>
        <v/>
      </c>
      <c r="AJ82" s="26" t="str">
        <f>IF(OR($H82="no",$C82=0),"",IF($AH82&lt;0.5,Parameters!$X$5,IF($AH82&lt;1,Parameters!$Y$5,IF($AH82&lt;2,Parameters!$Z$5,Parameters!$AA$5))))</f>
        <v/>
      </c>
      <c r="AK82" s="26" t="str">
        <f>IF(OR($H82="no",$C82=0),"",IF($I82=Parameters!$K$15,(2*($M82/2)*SIN(RADIANS(Calculations!$AG82/2))),(2*$M82*SIN(RADIANS($AG82/2)))))</f>
        <v/>
      </c>
      <c r="AL82" s="26" t="str">
        <f t="shared" si="11"/>
        <v/>
      </c>
      <c r="AM82" s="26" t="str">
        <f>IF(OR($H82="no",$C82=0),"",IF($I82=Parameters!$K$15,$AL82*$N82/2,$AL82*$N82))</f>
        <v/>
      </c>
      <c r="AN82" s="112" t="str">
        <f>IF(OR($H82="no",$C82=0),"",IF($I82=Parameters!$K$15,$AM82*2/Parameters!$AB$4,$AM82/Parameters!$AB$4))</f>
        <v/>
      </c>
      <c r="AU82" s="5"/>
      <c r="BF82" s="5"/>
      <c r="BG82" s="5"/>
      <c r="BH82" s="5"/>
      <c r="BI82" s="292">
        <f>'Window &amp; Door DATA INPUT'!H88</f>
        <v>0</v>
      </c>
      <c r="BJ82" s="293" t="str">
        <f t="shared" si="54"/>
        <v/>
      </c>
      <c r="BK82" s="5"/>
      <c r="BL82" s="5"/>
      <c r="BM82" s="5"/>
    </row>
    <row r="83" spans="2:65" x14ac:dyDescent="0.3">
      <c r="B83" s="53">
        <f>IF('Window &amp; Door DATA INPUT'!B89&gt;1,1,0)</f>
        <v>0</v>
      </c>
      <c r="C83" s="53">
        <f>IF(AND(B83=1,OR(D83=Parameters!$D$17, D83=Parameters!$D$18,D83=Parameters!$D$19,D83=Parameters!$D$20,D83=Parameters!$D$21,D83=Parameters!$D$22, D83=Parameters!$D$23, D83=Parameters!$D$24)),1,0)</f>
        <v>0</v>
      </c>
      <c r="D83" s="55" t="str">
        <f>IF('Window &amp; Door DATA INPUT'!B89="","",'Window &amp; Door DATA INPUT'!B89)</f>
        <v/>
      </c>
      <c r="E83" s="25" t="str">
        <f>IF('Window &amp; Door DATA INPUT'!D89="","",'Window &amp; Door DATA INPUT'!D89)</f>
        <v/>
      </c>
      <c r="F83" s="25" t="str">
        <f>IF(B83=1,'Window &amp; Door DATA INPUT'!H89&amp;RESULTS!$H$5,"")</f>
        <v/>
      </c>
      <c r="G83" s="25" t="str">
        <f>IF(B83=1,VLOOKUP(F83,Parameters!$H$4:$I$20,2,FALSE),"")</f>
        <v/>
      </c>
      <c r="H83" s="25" t="str">
        <f>IF(OR('Window &amp; Door DATA INPUT'!J89=Parameters!$K$4,'Window &amp; Door DATA INPUT'!J89=Parameters!$K$11),"No",IF('Window &amp; Door DATA INPUT'!K89="","",'Window &amp; Door DATA INPUT'!K89))</f>
        <v/>
      </c>
      <c r="I83" s="25" t="str">
        <f>IF('Window &amp; Door DATA INPUT'!J89="","",'Window &amp; Door DATA INPUT'!J89)</f>
        <v/>
      </c>
      <c r="J83" s="71" t="str">
        <f>IF('Window &amp; Door DATA INPUT'!L89=Parameters!$O$5,'Window &amp; Door DATA INPUT'!O89,IF(B83=1,('Window &amp; Door DATA INPUT'!N89*'Window &amp; Door DATA INPUT'!M89)/1000000,""))</f>
        <v/>
      </c>
      <c r="K83" s="72" t="str">
        <f>IF('Window &amp; Door DATA INPUT'!J89="","",VLOOKUP('Window &amp; Door DATA INPUT'!J89,Parameters!$K$4:$L$16,2,FALSE))</f>
        <v/>
      </c>
      <c r="L83" s="26" t="str">
        <f>IF($H83="yes",IF($K83="Y",'Window &amp; Door DATA INPUT'!Q89/1000,IF($K83="N",'Window &amp; Door DATA INPUT'!P89/1000)),"")</f>
        <v/>
      </c>
      <c r="M83" s="26" t="str">
        <f>IF($H83="yes",IF($K83="Y",'Window &amp; Door DATA INPUT'!P89/1000,IF($K83="N",'Window &amp; Door DATA INPUT'!Q89/1000)),"")</f>
        <v/>
      </c>
      <c r="N83" s="71" t="str">
        <f t="shared" si="49"/>
        <v/>
      </c>
      <c r="O83" s="72" t="str">
        <f>IF(AND(B83=1,C83=0,H83="yes"),"A",IF(AND(C83=1,H83="yes",'Window &amp; Door DATA INPUT'!R89="no"),"B",IF(AND(C83=1,H83="yes",'Window &amp; Door DATA INPUT'!R89="yes",'Window &amp; Door DATA INPUT'!S89="yes"),"C",IF(AND(C83=1,H83="yes",'Window &amp; Door DATA INPUT'!R89="yes",'Window &amp; Door DATA INPUT'!S89="no"),"D",""))))</f>
        <v/>
      </c>
      <c r="P83" s="100" t="str">
        <f>IF(AND(C83=1,H83="yes",OR(I83=Parameters!$K$12,I83=Parameters!$K$13,I83=Parameters!$K$14)),"E",IF(AND(C83=1,H83="yes",NOT(OR(I83=Parameters!$K$12,I83=Parameters!$K$13,I83=Parameters!$K$14))),"F",""))</f>
        <v/>
      </c>
      <c r="Q83" s="100" t="str">
        <f>IF(AND(B83=1,H83="yes"),VLOOKUP(I83,Parameters!$K$4:$M$16,3,FALSE),"")</f>
        <v/>
      </c>
      <c r="R83" s="100" t="str">
        <f>IF(AND(OR(O83="A",O83="B",O83="d"),Q83="input"),'Window &amp; Door DATA INPUT'!AA89,IF(AND(O83="C",Q83="input"),'Window &amp; Door DATA INPUT'!W89,Calculations!Q83))</f>
        <v/>
      </c>
      <c r="S83" s="75" t="str">
        <f>IF('Window &amp; Door DATA INPUT'!X89="Yes",'Window &amp; Door DATA INPUT'!Y89/1000,IF(B83=1,"N/A",""))</f>
        <v/>
      </c>
      <c r="T83" s="26" t="str">
        <f>IF(Q83="calc",IF(O83="c",'Window &amp; Door DATA INPUT'!U89/1000,(Parameters!$S$4-'Window &amp; Door DATA INPUT'!Z89+Parameters!$Q$4)/1000),"")</f>
        <v/>
      </c>
      <c r="U83" s="26" t="str">
        <f t="shared" si="50"/>
        <v/>
      </c>
      <c r="V83" s="26" t="str">
        <f t="shared" si="51"/>
        <v/>
      </c>
      <c r="W83" s="80" t="str">
        <f t="shared" si="52"/>
        <v/>
      </c>
      <c r="X83" s="26" t="str">
        <f>IF(OR($H83="no",$B83=0),"",IF($I83=Parameters!$K$15,$L83/($M83/2),$L83/$M83))</f>
        <v/>
      </c>
      <c r="Y83" s="26" t="str">
        <f>IF(OR($H83="no",$B83=0),"",IF($X83&lt;0.5,Parameters!$X$4,IF($X83&lt;1,Parameters!$Y$4,IF($X83&lt;2,Parameters!$Z$4,Parameters!$AA$4))))</f>
        <v/>
      </c>
      <c r="Z83" s="26" t="str">
        <f>IF(OR($H83="no",$B83=0),"",IF($X83&lt;0.5,Parameters!$X$5,IF($X83&lt;1,Parameters!$Y$5,IF($X83&lt;2,Parameters!$Z$5,Parameters!$AA$5))))</f>
        <v/>
      </c>
      <c r="AA83" s="26" t="str">
        <f>IF(OR($H83="no",$B83=0),"",IF($I83=Parameters!$K$15,(2*($M83/2)*SIN(RADIANS(Calculations!$W83/2))),(2*$M83*SIN(RADIANS($W83/2)))))</f>
        <v/>
      </c>
      <c r="AB83" s="26" t="str">
        <f t="shared" si="10"/>
        <v/>
      </c>
      <c r="AC83" s="26" t="str">
        <f>IF(OR($H83="no",$B83=0),"",IF($I83=Parameters!$K$15,$AB83*$N83/2,$AB83*$N83))</f>
        <v/>
      </c>
      <c r="AD83" s="112" t="str">
        <f>IF(OR($H83="no",$B83=0),"",IF($I83=Parameters!$K$15,$AC83*2/Parameters!$AB$4,$AC83/Parameters!$AB$4))</f>
        <v/>
      </c>
      <c r="AE83" s="26" t="str">
        <f>IF(AND(O83="B",Q83="calc"),V83,IF(AND(O83="C",Q83="calc"),'Window &amp; Door DATA INPUT'!T89/1000,""))</f>
        <v/>
      </c>
      <c r="AF83" s="100" t="str">
        <f>IF(AND(O83="B",Q83="input"),'Window &amp; Door DATA INPUT'!AA89,IF(AND(O83="C",Q83="input",P83="F"),'Window &amp; Door DATA INPUT'!V89,IF(AND(O83="C",P83="E"),0,IF(AND(O83="D"),0,IF(AND(B83=1,C83=0),"",(Calculations!Q83))))))</f>
        <v/>
      </c>
      <c r="AG83" s="80" t="str">
        <f t="shared" si="53"/>
        <v/>
      </c>
      <c r="AH83" s="26" t="str">
        <f>IF(OR($H83="no",$C83=0),"",IF($I83=Parameters!$K$15,$L83/($M83/2),$L83/$M83))</f>
        <v/>
      </c>
      <c r="AI83" s="26" t="str">
        <f>IF(OR($H83="no",$C83=0),"",IF($AH83&lt;0.5,Parameters!$X$4,IF($AH83&lt;1,Parameters!$Y$4,IF($AH83&lt;2,Parameters!$Z$4,Parameters!$AA$4))))</f>
        <v/>
      </c>
      <c r="AJ83" s="26" t="str">
        <f>IF(OR($H83="no",$C83=0),"",IF($AH83&lt;0.5,Parameters!$X$5,IF($AH83&lt;1,Parameters!$Y$5,IF($AH83&lt;2,Parameters!$Z$5,Parameters!$AA$5))))</f>
        <v/>
      </c>
      <c r="AK83" s="26" t="str">
        <f>IF(OR($H83="no",$C83=0),"",IF($I83=Parameters!$K$15,(2*($M83/2)*SIN(RADIANS(Calculations!$AG83/2))),(2*$M83*SIN(RADIANS($AG83/2)))))</f>
        <v/>
      </c>
      <c r="AL83" s="26" t="str">
        <f t="shared" si="11"/>
        <v/>
      </c>
      <c r="AM83" s="26" t="str">
        <f>IF(OR($H83="no",$C83=0),"",IF($I83=Parameters!$K$15,$AL83*$N83/2,$AL83*$N83))</f>
        <v/>
      </c>
      <c r="AN83" s="112" t="str">
        <f>IF(OR($H83="no",$C83=0),"",IF($I83=Parameters!$K$15,$AM83*2/Parameters!$AB$4,$AM83/Parameters!$AB$4))</f>
        <v/>
      </c>
      <c r="AU83" s="5"/>
      <c r="BF83" s="5"/>
      <c r="BG83" s="5"/>
      <c r="BH83" s="5"/>
      <c r="BI83" s="292">
        <f>'Window &amp; Door DATA INPUT'!H89</f>
        <v>0</v>
      </c>
      <c r="BJ83" s="293" t="str">
        <f t="shared" si="54"/>
        <v/>
      </c>
      <c r="BK83" s="5"/>
      <c r="BL83" s="5"/>
      <c r="BM83" s="5"/>
    </row>
    <row r="84" spans="2:65" x14ac:dyDescent="0.3">
      <c r="B84" s="53">
        <f>IF('Window &amp; Door DATA INPUT'!B90&gt;1,1,0)</f>
        <v>0</v>
      </c>
      <c r="C84" s="53">
        <f>IF(AND(B84=1,OR(D84=Parameters!$D$17, D84=Parameters!$D$18,D84=Parameters!$D$19,D84=Parameters!$D$20,D84=Parameters!$D$21,D84=Parameters!$D$22, D84=Parameters!$D$23, D84=Parameters!$D$24)),1,0)</f>
        <v>0</v>
      </c>
      <c r="D84" s="55" t="str">
        <f>IF('Window &amp; Door DATA INPUT'!B90="","",'Window &amp; Door DATA INPUT'!B90)</f>
        <v/>
      </c>
      <c r="E84" s="25" t="str">
        <f>IF('Window &amp; Door DATA INPUT'!D90="","",'Window &amp; Door DATA INPUT'!D90)</f>
        <v/>
      </c>
      <c r="F84" s="25" t="str">
        <f>IF(B84=1,'Window &amp; Door DATA INPUT'!H90&amp;RESULTS!$H$5,"")</f>
        <v/>
      </c>
      <c r="G84" s="25" t="str">
        <f>IF(B84=1,VLOOKUP(F84,Parameters!$H$4:$I$20,2,FALSE),"")</f>
        <v/>
      </c>
      <c r="H84" s="25" t="str">
        <f>IF(OR('Window &amp; Door DATA INPUT'!J90=Parameters!$K$4,'Window &amp; Door DATA INPUT'!J90=Parameters!$K$11),"No",IF('Window &amp; Door DATA INPUT'!K90="","",'Window &amp; Door DATA INPUT'!K90))</f>
        <v/>
      </c>
      <c r="I84" s="25" t="str">
        <f>IF('Window &amp; Door DATA INPUT'!J90="","",'Window &amp; Door DATA INPUT'!J90)</f>
        <v/>
      </c>
      <c r="J84" s="71" t="str">
        <f>IF('Window &amp; Door DATA INPUT'!L90=Parameters!$O$5,'Window &amp; Door DATA INPUT'!O90,IF(B84=1,('Window &amp; Door DATA INPUT'!N90*'Window &amp; Door DATA INPUT'!M90)/1000000,""))</f>
        <v/>
      </c>
      <c r="K84" s="72" t="str">
        <f>IF('Window &amp; Door DATA INPUT'!J90="","",VLOOKUP('Window &amp; Door DATA INPUT'!J90,Parameters!$K$4:$L$16,2,FALSE))</f>
        <v/>
      </c>
      <c r="L84" s="26" t="str">
        <f>IF($H84="yes",IF($K84="Y",'Window &amp; Door DATA INPUT'!Q90/1000,IF($K84="N",'Window &amp; Door DATA INPUT'!P90/1000)),"")</f>
        <v/>
      </c>
      <c r="M84" s="26" t="str">
        <f>IF($H84="yes",IF($K84="Y",'Window &amp; Door DATA INPUT'!P90/1000,IF($K84="N",'Window &amp; Door DATA INPUT'!Q90/1000)),"")</f>
        <v/>
      </c>
      <c r="N84" s="71" t="str">
        <f t="shared" si="49"/>
        <v/>
      </c>
      <c r="O84" s="72" t="str">
        <f>IF(AND(B84=1,C84=0,H84="yes"),"A",IF(AND(C84=1,H84="yes",'Window &amp; Door DATA INPUT'!R90="no"),"B",IF(AND(C84=1,H84="yes",'Window &amp; Door DATA INPUT'!R90="yes",'Window &amp; Door DATA INPUT'!S90="yes"),"C",IF(AND(C84=1,H84="yes",'Window &amp; Door DATA INPUT'!R90="yes",'Window &amp; Door DATA INPUT'!S90="no"),"D",""))))</f>
        <v/>
      </c>
      <c r="P84" s="100" t="str">
        <f>IF(AND(C84=1,H84="yes",OR(I84=Parameters!$K$12,I84=Parameters!$K$13,I84=Parameters!$K$14)),"E",IF(AND(C84=1,H84="yes",NOT(OR(I84=Parameters!$K$12,I84=Parameters!$K$13,I84=Parameters!$K$14))),"F",""))</f>
        <v/>
      </c>
      <c r="Q84" s="100" t="str">
        <f>IF(AND(B84=1,H84="yes"),VLOOKUP(I84,Parameters!$K$4:$M$16,3,FALSE),"")</f>
        <v/>
      </c>
      <c r="R84" s="100" t="str">
        <f>IF(AND(OR(O84="A",O84="B",O84="d"),Q84="input"),'Window &amp; Door DATA INPUT'!AA90,IF(AND(O84="C",Q84="input"),'Window &amp; Door DATA INPUT'!W90,Calculations!Q84))</f>
        <v/>
      </c>
      <c r="S84" s="75" t="str">
        <f>IF('Window &amp; Door DATA INPUT'!X90="Yes",'Window &amp; Door DATA INPUT'!Y90/1000,IF(B84=1,"N/A",""))</f>
        <v/>
      </c>
      <c r="T84" s="26" t="str">
        <f>IF(Q84="calc",IF(O84="c",'Window &amp; Door DATA INPUT'!U90/1000,(Parameters!$S$4-'Window &amp; Door DATA INPUT'!Z90+Parameters!$Q$4)/1000),"")</f>
        <v/>
      </c>
      <c r="U84" s="26" t="str">
        <f t="shared" si="50"/>
        <v/>
      </c>
      <c r="V84" s="26" t="str">
        <f t="shared" si="51"/>
        <v/>
      </c>
      <c r="W84" s="80" t="str">
        <f t="shared" si="52"/>
        <v/>
      </c>
      <c r="X84" s="26" t="str">
        <f>IF(OR($H84="no",$B84=0),"",IF($I84=Parameters!$K$15,$L84/($M84/2),$L84/$M84))</f>
        <v/>
      </c>
      <c r="Y84" s="26" t="str">
        <f>IF(OR($H84="no",$B84=0),"",IF($X84&lt;0.5,Parameters!$X$4,IF($X84&lt;1,Parameters!$Y$4,IF($X84&lt;2,Parameters!$Z$4,Parameters!$AA$4))))</f>
        <v/>
      </c>
      <c r="Z84" s="26" t="str">
        <f>IF(OR($H84="no",$B84=0),"",IF($X84&lt;0.5,Parameters!$X$5,IF($X84&lt;1,Parameters!$Y$5,IF($X84&lt;2,Parameters!$Z$5,Parameters!$AA$5))))</f>
        <v/>
      </c>
      <c r="AA84" s="26" t="str">
        <f>IF(OR($H84="no",$B84=0),"",IF($I84=Parameters!$K$15,(2*($M84/2)*SIN(RADIANS(Calculations!$W84/2))),(2*$M84*SIN(RADIANS($W84/2)))))</f>
        <v/>
      </c>
      <c r="AB84" s="26" t="str">
        <f t="shared" si="10"/>
        <v/>
      </c>
      <c r="AC84" s="26" t="str">
        <f>IF(OR($H84="no",$B84=0),"",IF($I84=Parameters!$K$15,$AB84*$N84/2,$AB84*$N84))</f>
        <v/>
      </c>
      <c r="AD84" s="112" t="str">
        <f>IF(OR($H84="no",$B84=0),"",IF($I84=Parameters!$K$15,$AC84*2/Parameters!$AB$4,$AC84/Parameters!$AB$4))</f>
        <v/>
      </c>
      <c r="AE84" s="26" t="str">
        <f>IF(AND(O84="B",Q84="calc"),V84,IF(AND(O84="C",Q84="calc"),'Window &amp; Door DATA INPUT'!T90/1000,""))</f>
        <v/>
      </c>
      <c r="AF84" s="100" t="str">
        <f>IF(AND(O84="B",Q84="input"),'Window &amp; Door DATA INPUT'!AA90,IF(AND(O84="C",Q84="input",P84="F"),'Window &amp; Door DATA INPUT'!V90,IF(AND(O84="C",P84="E"),0,IF(AND(O84="D"),0,IF(AND(B84=1,C84=0),"",(Calculations!Q84))))))</f>
        <v/>
      </c>
      <c r="AG84" s="80" t="str">
        <f t="shared" si="53"/>
        <v/>
      </c>
      <c r="AH84" s="26" t="str">
        <f>IF(OR($H84="no",$C84=0),"",IF($I84=Parameters!$K$15,$L84/($M84/2),$L84/$M84))</f>
        <v/>
      </c>
      <c r="AI84" s="26" t="str">
        <f>IF(OR($H84="no",$C84=0),"",IF($AH84&lt;0.5,Parameters!$X$4,IF($AH84&lt;1,Parameters!$Y$4,IF($AH84&lt;2,Parameters!$Z$4,Parameters!$AA$4))))</f>
        <v/>
      </c>
      <c r="AJ84" s="26" t="str">
        <f>IF(OR($H84="no",$C84=0),"",IF($AH84&lt;0.5,Parameters!$X$5,IF($AH84&lt;1,Parameters!$Y$5,IF($AH84&lt;2,Parameters!$Z$5,Parameters!$AA$5))))</f>
        <v/>
      </c>
      <c r="AK84" s="26" t="str">
        <f>IF(OR($H84="no",$C84=0),"",IF($I84=Parameters!$K$15,(2*($M84/2)*SIN(RADIANS(Calculations!$AG84/2))),(2*$M84*SIN(RADIANS($AG84/2)))))</f>
        <v/>
      </c>
      <c r="AL84" s="26" t="str">
        <f t="shared" si="11"/>
        <v/>
      </c>
      <c r="AM84" s="26" t="str">
        <f>IF(OR($H84="no",$C84=0),"",IF($I84=Parameters!$K$15,$AL84*$N84/2,$AL84*$N84))</f>
        <v/>
      </c>
      <c r="AN84" s="112" t="str">
        <f>IF(OR($H84="no",$C84=0),"",IF($I84=Parameters!$K$15,$AM84*2/Parameters!$AB$4,$AM84/Parameters!$AB$4))</f>
        <v/>
      </c>
      <c r="AU84" s="5"/>
      <c r="BF84" s="5"/>
      <c r="BG84" s="5"/>
      <c r="BH84" s="5"/>
      <c r="BI84" s="292">
        <f>'Window &amp; Door DATA INPUT'!H90</f>
        <v>0</v>
      </c>
      <c r="BJ84" s="293" t="str">
        <f t="shared" si="54"/>
        <v/>
      </c>
      <c r="BK84" s="5"/>
      <c r="BL84" s="5"/>
      <c r="BM84" s="5"/>
    </row>
    <row r="85" spans="2:65" x14ac:dyDescent="0.3">
      <c r="B85" s="53">
        <f>IF('Window &amp; Door DATA INPUT'!B91&gt;1,1,0)</f>
        <v>0</v>
      </c>
      <c r="C85" s="53">
        <f>IF(AND(B85=1,OR(D85=Parameters!$D$17, D85=Parameters!$D$18,D85=Parameters!$D$19,D85=Parameters!$D$20,D85=Parameters!$D$21,D85=Parameters!$D$22, D85=Parameters!$D$23, D85=Parameters!$D$24)),1,0)</f>
        <v>0</v>
      </c>
      <c r="D85" s="55" t="str">
        <f>IF('Window &amp; Door DATA INPUT'!B91="","",'Window &amp; Door DATA INPUT'!B91)</f>
        <v/>
      </c>
      <c r="E85" s="25" t="str">
        <f>IF('Window &amp; Door DATA INPUT'!D91="","",'Window &amp; Door DATA INPUT'!D91)</f>
        <v/>
      </c>
      <c r="F85" s="25" t="str">
        <f>IF(B85=1,'Window &amp; Door DATA INPUT'!H91&amp;RESULTS!$H$5,"")</f>
        <v/>
      </c>
      <c r="G85" s="25" t="str">
        <f>IF(B85=1,VLOOKUP(F85,Parameters!$H$4:$I$20,2,FALSE),"")</f>
        <v/>
      </c>
      <c r="H85" s="25" t="str">
        <f>IF(OR('Window &amp; Door DATA INPUT'!J91=Parameters!$K$4,'Window &amp; Door DATA INPUT'!J91=Parameters!$K$11),"No",IF('Window &amp; Door DATA INPUT'!K91="","",'Window &amp; Door DATA INPUT'!K91))</f>
        <v/>
      </c>
      <c r="I85" s="25" t="str">
        <f>IF('Window &amp; Door DATA INPUT'!J91="","",'Window &amp; Door DATA INPUT'!J91)</f>
        <v/>
      </c>
      <c r="J85" s="71" t="str">
        <f>IF('Window &amp; Door DATA INPUT'!L91=Parameters!$O$5,'Window &amp; Door DATA INPUT'!O91,IF(B85=1,('Window &amp; Door DATA INPUT'!N91*'Window &amp; Door DATA INPUT'!M91)/1000000,""))</f>
        <v/>
      </c>
      <c r="K85" s="72" t="str">
        <f>IF('Window &amp; Door DATA INPUT'!J91="","",VLOOKUP('Window &amp; Door DATA INPUT'!J91,Parameters!$K$4:$L$16,2,FALSE))</f>
        <v/>
      </c>
      <c r="L85" s="26" t="str">
        <f>IF($H85="yes",IF($K85="Y",'Window &amp; Door DATA INPUT'!Q91/1000,IF($K85="N",'Window &amp; Door DATA INPUT'!P91/1000)),"")</f>
        <v/>
      </c>
      <c r="M85" s="26" t="str">
        <f>IF($H85="yes",IF($K85="Y",'Window &amp; Door DATA INPUT'!P91/1000,IF($K85="N",'Window &amp; Door DATA INPUT'!Q91/1000)),"")</f>
        <v/>
      </c>
      <c r="N85" s="71" t="str">
        <f t="shared" si="49"/>
        <v/>
      </c>
      <c r="O85" s="72" t="str">
        <f>IF(AND(B85=1,C85=0,H85="yes"),"A",IF(AND(C85=1,H85="yes",'Window &amp; Door DATA INPUT'!R91="no"),"B",IF(AND(C85=1,H85="yes",'Window &amp; Door DATA INPUT'!R91="yes",'Window &amp; Door DATA INPUT'!S91="yes"),"C",IF(AND(C85=1,H85="yes",'Window &amp; Door DATA INPUT'!R91="yes",'Window &amp; Door DATA INPUT'!S91="no"),"D",""))))</f>
        <v/>
      </c>
      <c r="P85" s="100" t="str">
        <f>IF(AND(C85=1,H85="yes",OR(I85=Parameters!$K$12,I85=Parameters!$K$13,I85=Parameters!$K$14)),"E",IF(AND(C85=1,H85="yes",NOT(OR(I85=Parameters!$K$12,I85=Parameters!$K$13,I85=Parameters!$K$14))),"F",""))</f>
        <v/>
      </c>
      <c r="Q85" s="100" t="str">
        <f>IF(AND(B85=1,H85="yes"),VLOOKUP(I85,Parameters!$K$4:$M$16,3,FALSE),"")</f>
        <v/>
      </c>
      <c r="R85" s="100" t="str">
        <f>IF(AND(OR(O85="A",O85="B",O85="d"),Q85="input"),'Window &amp; Door DATA INPUT'!AA91,IF(AND(O85="C",Q85="input"),'Window &amp; Door DATA INPUT'!W91,Calculations!Q85))</f>
        <v/>
      </c>
      <c r="S85" s="75" t="str">
        <f>IF('Window &amp; Door DATA INPUT'!X91="Yes",'Window &amp; Door DATA INPUT'!Y91/1000,IF(B85=1,"N/A",""))</f>
        <v/>
      </c>
      <c r="T85" s="26" t="str">
        <f>IF(Q85="calc",IF(O85="c",'Window &amp; Door DATA INPUT'!U91/1000,(Parameters!$S$4-'Window &amp; Door DATA INPUT'!Z91+Parameters!$Q$4)/1000),"")</f>
        <v/>
      </c>
      <c r="U85" s="26" t="str">
        <f t="shared" si="50"/>
        <v/>
      </c>
      <c r="V85" s="26" t="str">
        <f t="shared" si="51"/>
        <v/>
      </c>
      <c r="W85" s="80" t="str">
        <f t="shared" si="52"/>
        <v/>
      </c>
      <c r="X85" s="26" t="str">
        <f>IF(OR($H85="no",$B85=0),"",IF($I85=Parameters!$K$15,$L85/($M85/2),$L85/$M85))</f>
        <v/>
      </c>
      <c r="Y85" s="26" t="str">
        <f>IF(OR($H85="no",$B85=0),"",IF($X85&lt;0.5,Parameters!$X$4,IF($X85&lt;1,Parameters!$Y$4,IF($X85&lt;2,Parameters!$Z$4,Parameters!$AA$4))))</f>
        <v/>
      </c>
      <c r="Z85" s="26" t="str">
        <f>IF(OR($H85="no",$B85=0),"",IF($X85&lt;0.5,Parameters!$X$5,IF($X85&lt;1,Parameters!$Y$5,IF($X85&lt;2,Parameters!$Z$5,Parameters!$AA$5))))</f>
        <v/>
      </c>
      <c r="AA85" s="26" t="str">
        <f>IF(OR($H85="no",$B85=0),"",IF($I85=Parameters!$K$15,(2*($M85/2)*SIN(RADIANS(Calculations!$W85/2))),(2*$M85*SIN(RADIANS($W85/2)))))</f>
        <v/>
      </c>
      <c r="AB85" s="26" t="str">
        <f t="shared" si="10"/>
        <v/>
      </c>
      <c r="AC85" s="26" t="str">
        <f>IF(OR($H85="no",$B85=0),"",IF($I85=Parameters!$K$15,$AB85*$N85/2,$AB85*$N85))</f>
        <v/>
      </c>
      <c r="AD85" s="112" t="str">
        <f>IF(OR($H85="no",$B85=0),"",IF($I85=Parameters!$K$15,$AC85*2/Parameters!$AB$4,$AC85/Parameters!$AB$4))</f>
        <v/>
      </c>
      <c r="AE85" s="26" t="str">
        <f>IF(AND(O85="B",Q85="calc"),V85,IF(AND(O85="C",Q85="calc"),'Window &amp; Door DATA INPUT'!T91/1000,""))</f>
        <v/>
      </c>
      <c r="AF85" s="100" t="str">
        <f>IF(AND(O85="B",Q85="input"),'Window &amp; Door DATA INPUT'!AA91,IF(AND(O85="C",Q85="input",P85="F"),'Window &amp; Door DATA INPUT'!V91,IF(AND(O85="C",P85="E"),0,IF(AND(O85="D"),0,IF(AND(B85=1,C85=0),"",(Calculations!Q85))))))</f>
        <v/>
      </c>
      <c r="AG85" s="80" t="str">
        <f t="shared" si="53"/>
        <v/>
      </c>
      <c r="AH85" s="26" t="str">
        <f>IF(OR($H85="no",$C85=0),"",IF($I85=Parameters!$K$15,$L85/($M85/2),$L85/$M85))</f>
        <v/>
      </c>
      <c r="AI85" s="26" t="str">
        <f>IF(OR($H85="no",$C85=0),"",IF($AH85&lt;0.5,Parameters!$X$4,IF($AH85&lt;1,Parameters!$Y$4,IF($AH85&lt;2,Parameters!$Z$4,Parameters!$AA$4))))</f>
        <v/>
      </c>
      <c r="AJ85" s="26" t="str">
        <f>IF(OR($H85="no",$C85=0),"",IF($AH85&lt;0.5,Parameters!$X$5,IF($AH85&lt;1,Parameters!$Y$5,IF($AH85&lt;2,Parameters!$Z$5,Parameters!$AA$5))))</f>
        <v/>
      </c>
      <c r="AK85" s="26" t="str">
        <f>IF(OR($H85="no",$C85=0),"",IF($I85=Parameters!$K$15,(2*($M85/2)*SIN(RADIANS(Calculations!$AG85/2))),(2*$M85*SIN(RADIANS($AG85/2)))))</f>
        <v/>
      </c>
      <c r="AL85" s="26" t="str">
        <f t="shared" si="11"/>
        <v/>
      </c>
      <c r="AM85" s="26" t="str">
        <f>IF(OR($H85="no",$C85=0),"",IF($I85=Parameters!$K$15,$AL85*$N85/2,$AL85*$N85))</f>
        <v/>
      </c>
      <c r="AN85" s="112" t="str">
        <f>IF(OR($H85="no",$C85=0),"",IF($I85=Parameters!$K$15,$AM85*2/Parameters!$AB$4,$AM85/Parameters!$AB$4))</f>
        <v/>
      </c>
      <c r="AU85" s="5"/>
      <c r="BF85" s="5"/>
      <c r="BG85" s="5"/>
      <c r="BH85" s="5"/>
      <c r="BI85" s="292">
        <f>'Window &amp; Door DATA INPUT'!H91</f>
        <v>0</v>
      </c>
      <c r="BJ85" s="293" t="str">
        <f t="shared" si="54"/>
        <v/>
      </c>
      <c r="BK85" s="5"/>
      <c r="BL85" s="5"/>
      <c r="BM85" s="5"/>
    </row>
    <row r="86" spans="2:65" x14ac:dyDescent="0.3">
      <c r="B86" s="53">
        <f>IF('Window &amp; Door DATA INPUT'!B92&gt;1,1,0)</f>
        <v>0</v>
      </c>
      <c r="C86" s="53">
        <f>IF(AND(B86=1,OR(D86=Parameters!$D$17, D86=Parameters!$D$18,D86=Parameters!$D$19,D86=Parameters!$D$20,D86=Parameters!$D$21,D86=Parameters!$D$22, D86=Parameters!$D$23, D86=Parameters!$D$24)),1,0)</f>
        <v>0</v>
      </c>
      <c r="D86" s="55" t="str">
        <f>IF('Window &amp; Door DATA INPUT'!B92="","",'Window &amp; Door DATA INPUT'!B92)</f>
        <v/>
      </c>
      <c r="E86" s="25" t="str">
        <f>IF('Window &amp; Door DATA INPUT'!D92="","",'Window &amp; Door DATA INPUT'!D92)</f>
        <v/>
      </c>
      <c r="F86" s="25" t="str">
        <f>IF(B86=1,'Window &amp; Door DATA INPUT'!H92&amp;RESULTS!$H$5,"")</f>
        <v/>
      </c>
      <c r="G86" s="25" t="str">
        <f>IF(B86=1,VLOOKUP(F86,Parameters!$H$4:$I$20,2,FALSE),"")</f>
        <v/>
      </c>
      <c r="H86" s="25" t="str">
        <f>IF(OR('Window &amp; Door DATA INPUT'!J92=Parameters!$K$4,'Window &amp; Door DATA INPUT'!J92=Parameters!$K$11),"No",IF('Window &amp; Door DATA INPUT'!K92="","",'Window &amp; Door DATA INPUT'!K92))</f>
        <v/>
      </c>
      <c r="I86" s="25" t="str">
        <f>IF('Window &amp; Door DATA INPUT'!J92="","",'Window &amp; Door DATA INPUT'!J92)</f>
        <v/>
      </c>
      <c r="J86" s="71" t="str">
        <f>IF('Window &amp; Door DATA INPUT'!L92=Parameters!$O$5,'Window &amp; Door DATA INPUT'!O92,IF(B86=1,('Window &amp; Door DATA INPUT'!N92*'Window &amp; Door DATA INPUT'!M92)/1000000,""))</f>
        <v/>
      </c>
      <c r="K86" s="72" t="str">
        <f>IF('Window &amp; Door DATA INPUT'!J92="","",VLOOKUP('Window &amp; Door DATA INPUT'!J92,Parameters!$K$4:$L$16,2,FALSE))</f>
        <v/>
      </c>
      <c r="L86" s="26" t="str">
        <f>IF($H86="yes",IF($K86="Y",'Window &amp; Door DATA INPUT'!Q92/1000,IF($K86="N",'Window &amp; Door DATA INPUT'!P92/1000)),"")</f>
        <v/>
      </c>
      <c r="M86" s="26" t="str">
        <f>IF($H86="yes",IF($K86="Y",'Window &amp; Door DATA INPUT'!P92/1000,IF($K86="N",'Window &amp; Door DATA INPUT'!Q92/1000)),"")</f>
        <v/>
      </c>
      <c r="N86" s="71" t="str">
        <f t="shared" si="49"/>
        <v/>
      </c>
      <c r="O86" s="72" t="str">
        <f>IF(AND(B86=1,C86=0,H86="yes"),"A",IF(AND(C86=1,H86="yes",'Window &amp; Door DATA INPUT'!R92="no"),"B",IF(AND(C86=1,H86="yes",'Window &amp; Door DATA INPUT'!R92="yes",'Window &amp; Door DATA INPUT'!S92="yes"),"C",IF(AND(C86=1,H86="yes",'Window &amp; Door DATA INPUT'!R92="yes",'Window &amp; Door DATA INPUT'!S92="no"),"D",""))))</f>
        <v/>
      </c>
      <c r="P86" s="100" t="str">
        <f>IF(AND(C86=1,H86="yes",OR(I86=Parameters!$K$12,I86=Parameters!$K$13,I86=Parameters!$K$14)),"E",IF(AND(C86=1,H86="yes",NOT(OR(I86=Parameters!$K$12,I86=Parameters!$K$13,I86=Parameters!$K$14))),"F",""))</f>
        <v/>
      </c>
      <c r="Q86" s="100" t="str">
        <f>IF(AND(B86=1,H86="yes"),VLOOKUP(I86,Parameters!$K$4:$M$16,3,FALSE),"")</f>
        <v/>
      </c>
      <c r="R86" s="100" t="str">
        <f>IF(AND(OR(O86="A",O86="B",O86="d"),Q86="input"),'Window &amp; Door DATA INPUT'!AA92,IF(AND(O86="C",Q86="input"),'Window &amp; Door DATA INPUT'!W92,Calculations!Q86))</f>
        <v/>
      </c>
      <c r="S86" s="75" t="str">
        <f>IF('Window &amp; Door DATA INPUT'!X92="Yes",'Window &amp; Door DATA INPUT'!Y92/1000,IF(B86=1,"N/A",""))</f>
        <v/>
      </c>
      <c r="T86" s="26" t="str">
        <f>IF(Q86="calc",IF(O86="c",'Window &amp; Door DATA INPUT'!U92/1000,(Parameters!$S$4-'Window &amp; Door DATA INPUT'!Z92+Parameters!$Q$4)/1000),"")</f>
        <v/>
      </c>
      <c r="U86" s="26" t="str">
        <f t="shared" si="50"/>
        <v/>
      </c>
      <c r="V86" s="26" t="str">
        <f t="shared" si="51"/>
        <v/>
      </c>
      <c r="W86" s="80" t="str">
        <f t="shared" si="52"/>
        <v/>
      </c>
      <c r="X86" s="26" t="str">
        <f>IF(OR($H86="no",$B86=0),"",IF($I86=Parameters!$K$15,$L86/($M86/2),$L86/$M86))</f>
        <v/>
      </c>
      <c r="Y86" s="26" t="str">
        <f>IF(OR($H86="no",$B86=0),"",IF($X86&lt;0.5,Parameters!$X$4,IF($X86&lt;1,Parameters!$Y$4,IF($X86&lt;2,Parameters!$Z$4,Parameters!$AA$4))))</f>
        <v/>
      </c>
      <c r="Z86" s="26" t="str">
        <f>IF(OR($H86="no",$B86=0),"",IF($X86&lt;0.5,Parameters!$X$5,IF($X86&lt;1,Parameters!$Y$5,IF($X86&lt;2,Parameters!$Z$5,Parameters!$AA$5))))</f>
        <v/>
      </c>
      <c r="AA86" s="26" t="str">
        <f>IF(OR($H86="no",$B86=0),"",IF($I86=Parameters!$K$15,(2*($M86/2)*SIN(RADIANS(Calculations!$W86/2))),(2*$M86*SIN(RADIANS($W86/2)))))</f>
        <v/>
      </c>
      <c r="AB86" s="26" t="str">
        <f t="shared" si="10"/>
        <v/>
      </c>
      <c r="AC86" s="26" t="str">
        <f>IF(OR($H86="no",$B86=0),"",IF($I86=Parameters!$K$15,$AB86*$N86/2,$AB86*$N86))</f>
        <v/>
      </c>
      <c r="AD86" s="112" t="str">
        <f>IF(OR($H86="no",$B86=0),"",IF($I86=Parameters!$K$15,$AC86*2/Parameters!$AB$4,$AC86/Parameters!$AB$4))</f>
        <v/>
      </c>
      <c r="AE86" s="26" t="str">
        <f>IF(AND(O86="B",Q86="calc"),V86,IF(AND(O86="C",Q86="calc"),'Window &amp; Door DATA INPUT'!T92/1000,""))</f>
        <v/>
      </c>
      <c r="AF86" s="100" t="str">
        <f>IF(AND(O86="B",Q86="input"),'Window &amp; Door DATA INPUT'!AA92,IF(AND(O86="C",Q86="input",P86="F"),'Window &amp; Door DATA INPUT'!V92,IF(AND(O86="C",P86="E"),0,IF(AND(O86="D"),0,IF(AND(B86=1,C86=0),"",(Calculations!Q86))))))</f>
        <v/>
      </c>
      <c r="AG86" s="80" t="str">
        <f t="shared" si="53"/>
        <v/>
      </c>
      <c r="AH86" s="26" t="str">
        <f>IF(OR($H86="no",$C86=0),"",IF($I86=Parameters!$K$15,$L86/($M86/2),$L86/$M86))</f>
        <v/>
      </c>
      <c r="AI86" s="26" t="str">
        <f>IF(OR($H86="no",$C86=0),"",IF($AH86&lt;0.5,Parameters!$X$4,IF($AH86&lt;1,Parameters!$Y$4,IF($AH86&lt;2,Parameters!$Z$4,Parameters!$AA$4))))</f>
        <v/>
      </c>
      <c r="AJ86" s="26" t="str">
        <f>IF(OR($H86="no",$C86=0),"",IF($AH86&lt;0.5,Parameters!$X$5,IF($AH86&lt;1,Parameters!$Y$5,IF($AH86&lt;2,Parameters!$Z$5,Parameters!$AA$5))))</f>
        <v/>
      </c>
      <c r="AK86" s="26" t="str">
        <f>IF(OR($H86="no",$C86=0),"",IF($I86=Parameters!$K$15,(2*($M86/2)*SIN(RADIANS(Calculations!$AG86/2))),(2*$M86*SIN(RADIANS($AG86/2)))))</f>
        <v/>
      </c>
      <c r="AL86" s="26" t="str">
        <f t="shared" si="11"/>
        <v/>
      </c>
      <c r="AM86" s="26" t="str">
        <f>IF(OR($H86="no",$C86=0),"",IF($I86=Parameters!$K$15,$AL86*$N86/2,$AL86*$N86))</f>
        <v/>
      </c>
      <c r="AN86" s="112" t="str">
        <f>IF(OR($H86="no",$C86=0),"",IF($I86=Parameters!$K$15,$AM86*2/Parameters!$AB$4,$AM86/Parameters!$AB$4))</f>
        <v/>
      </c>
      <c r="AU86" s="5"/>
      <c r="BF86" s="5"/>
      <c r="BG86" s="5"/>
      <c r="BH86" s="5"/>
      <c r="BI86" s="292">
        <f>'Window &amp; Door DATA INPUT'!H92</f>
        <v>0</v>
      </c>
      <c r="BJ86" s="293" t="str">
        <f t="shared" si="54"/>
        <v/>
      </c>
      <c r="BK86" s="5"/>
      <c r="BL86" s="5"/>
      <c r="BM86" s="5"/>
    </row>
    <row r="87" spans="2:65" x14ac:dyDescent="0.3">
      <c r="B87" s="53">
        <f>IF('Window &amp; Door DATA INPUT'!B93&gt;1,1,0)</f>
        <v>0</v>
      </c>
      <c r="C87" s="53">
        <f>IF(AND(B87=1,OR(D87=Parameters!$D$17, D87=Parameters!$D$18,D87=Parameters!$D$19,D87=Parameters!$D$20,D87=Parameters!$D$21,D87=Parameters!$D$22, D87=Parameters!$D$23, D87=Parameters!$D$24)),1,0)</f>
        <v>0</v>
      </c>
      <c r="D87" s="55" t="str">
        <f>IF('Window &amp; Door DATA INPUT'!B93="","",'Window &amp; Door DATA INPUT'!B93)</f>
        <v/>
      </c>
      <c r="E87" s="25" t="str">
        <f>IF('Window &amp; Door DATA INPUT'!D93="","",'Window &amp; Door DATA INPUT'!D93)</f>
        <v/>
      </c>
      <c r="F87" s="25" t="str">
        <f>IF(B87=1,'Window &amp; Door DATA INPUT'!H93&amp;RESULTS!$H$5,"")</f>
        <v/>
      </c>
      <c r="G87" s="25" t="str">
        <f>IF(B87=1,VLOOKUP(F87,Parameters!$H$4:$I$20,2,FALSE),"")</f>
        <v/>
      </c>
      <c r="H87" s="25" t="str">
        <f>IF(OR('Window &amp; Door DATA INPUT'!J93=Parameters!$K$4,'Window &amp; Door DATA INPUT'!J93=Parameters!$K$11),"No",IF('Window &amp; Door DATA INPUT'!K93="","",'Window &amp; Door DATA INPUT'!K93))</f>
        <v/>
      </c>
      <c r="I87" s="25" t="str">
        <f>IF('Window &amp; Door DATA INPUT'!J93="","",'Window &amp; Door DATA INPUT'!J93)</f>
        <v/>
      </c>
      <c r="J87" s="71" t="str">
        <f>IF('Window &amp; Door DATA INPUT'!L93=Parameters!$O$5,'Window &amp; Door DATA INPUT'!O93,IF(B87=1,('Window &amp; Door DATA INPUT'!N93*'Window &amp; Door DATA INPUT'!M93)/1000000,""))</f>
        <v/>
      </c>
      <c r="K87" s="72" t="str">
        <f>IF('Window &amp; Door DATA INPUT'!J93="","",VLOOKUP('Window &amp; Door DATA INPUT'!J93,Parameters!$K$4:$L$16,2,FALSE))</f>
        <v/>
      </c>
      <c r="L87" s="26" t="str">
        <f>IF($H87="yes",IF($K87="Y",'Window &amp; Door DATA INPUT'!Q93/1000,IF($K87="N",'Window &amp; Door DATA INPUT'!P93/1000)),"")</f>
        <v/>
      </c>
      <c r="M87" s="26" t="str">
        <f>IF($H87="yes",IF($K87="Y",'Window &amp; Door DATA INPUT'!P93/1000,IF($K87="N",'Window &amp; Door DATA INPUT'!Q93/1000)),"")</f>
        <v/>
      </c>
      <c r="N87" s="71" t="str">
        <f t="shared" si="49"/>
        <v/>
      </c>
      <c r="O87" s="72" t="str">
        <f>IF(AND(B87=1,C87=0,H87="yes"),"A",IF(AND(C87=1,H87="yes",'Window &amp; Door DATA INPUT'!R93="no"),"B",IF(AND(C87=1,H87="yes",'Window &amp; Door DATA INPUT'!R93="yes",'Window &amp; Door DATA INPUT'!S93="yes"),"C",IF(AND(C87=1,H87="yes",'Window &amp; Door DATA INPUT'!R93="yes",'Window &amp; Door DATA INPUT'!S93="no"),"D",""))))</f>
        <v/>
      </c>
      <c r="P87" s="100" t="str">
        <f>IF(AND(C87=1,H87="yes",OR(I87=Parameters!$K$12,I87=Parameters!$K$13,I87=Parameters!$K$14)),"E",IF(AND(C87=1,H87="yes",NOT(OR(I87=Parameters!$K$12,I87=Parameters!$K$13,I87=Parameters!$K$14))),"F",""))</f>
        <v/>
      </c>
      <c r="Q87" s="100" t="str">
        <f>IF(AND(B87=1,H87="yes"),VLOOKUP(I87,Parameters!$K$4:$M$16,3,FALSE),"")</f>
        <v/>
      </c>
      <c r="R87" s="100" t="str">
        <f>IF(AND(OR(O87="A",O87="B",O87="d"),Q87="input"),'Window &amp; Door DATA INPUT'!AA93,IF(AND(O87="C",Q87="input"),'Window &amp; Door DATA INPUT'!W93,Calculations!Q87))</f>
        <v/>
      </c>
      <c r="S87" s="75" t="str">
        <f>IF('Window &amp; Door DATA INPUT'!X93="Yes",'Window &amp; Door DATA INPUT'!Y93/1000,IF(B87=1,"N/A",""))</f>
        <v/>
      </c>
      <c r="T87" s="26" t="str">
        <f>IF(Q87="calc",IF(O87="c",'Window &amp; Door DATA INPUT'!U93/1000,(Parameters!$S$4-'Window &amp; Door DATA INPUT'!Z93+Parameters!$Q$4)/1000),"")</f>
        <v/>
      </c>
      <c r="U87" s="26" t="str">
        <f t="shared" si="50"/>
        <v/>
      </c>
      <c r="V87" s="26" t="str">
        <f t="shared" si="51"/>
        <v/>
      </c>
      <c r="W87" s="80" t="str">
        <f t="shared" si="52"/>
        <v/>
      </c>
      <c r="X87" s="26" t="str">
        <f>IF(OR($H87="no",$B87=0),"",IF($I87=Parameters!$K$15,$L87/($M87/2),$L87/$M87))</f>
        <v/>
      </c>
      <c r="Y87" s="26" t="str">
        <f>IF(OR($H87="no",$B87=0),"",IF($X87&lt;0.5,Parameters!$X$4,IF($X87&lt;1,Parameters!$Y$4,IF($X87&lt;2,Parameters!$Z$4,Parameters!$AA$4))))</f>
        <v/>
      </c>
      <c r="Z87" s="26" t="str">
        <f>IF(OR($H87="no",$B87=0),"",IF($X87&lt;0.5,Parameters!$X$5,IF($X87&lt;1,Parameters!$Y$5,IF($X87&lt;2,Parameters!$Z$5,Parameters!$AA$5))))</f>
        <v/>
      </c>
      <c r="AA87" s="26" t="str">
        <f>IF(OR($H87="no",$B87=0),"",IF($I87=Parameters!$K$15,(2*($M87/2)*SIN(RADIANS(Calculations!$W87/2))),(2*$M87*SIN(RADIANS($W87/2)))))</f>
        <v/>
      </c>
      <c r="AB87" s="26" t="str">
        <f t="shared" si="10"/>
        <v/>
      </c>
      <c r="AC87" s="26" t="str">
        <f>IF(OR($H87="no",$B87=0),"",IF($I87=Parameters!$K$15,$AB87*$N87/2,$AB87*$N87))</f>
        <v/>
      </c>
      <c r="AD87" s="112" t="str">
        <f>IF(OR($H87="no",$B87=0),"",IF($I87=Parameters!$K$15,$AC87*2/Parameters!$AB$4,$AC87/Parameters!$AB$4))</f>
        <v/>
      </c>
      <c r="AE87" s="26" t="str">
        <f>IF(AND(O87="B",Q87="calc"),V87,IF(AND(O87="C",Q87="calc"),'Window &amp; Door DATA INPUT'!T93/1000,""))</f>
        <v/>
      </c>
      <c r="AF87" s="100" t="str">
        <f>IF(AND(O87="B",Q87="input"),'Window &amp; Door DATA INPUT'!AA93,IF(AND(O87="C",Q87="input",P87="F"),'Window &amp; Door DATA INPUT'!V93,IF(AND(O87="C",P87="E"),0,IF(AND(O87="D"),0,IF(AND(B87=1,C87=0),"",(Calculations!Q87))))))</f>
        <v/>
      </c>
      <c r="AG87" s="80" t="str">
        <f t="shared" si="53"/>
        <v/>
      </c>
      <c r="AH87" s="26" t="str">
        <f>IF(OR($H87="no",$C87=0),"",IF($I87=Parameters!$K$15,$L87/($M87/2),$L87/$M87))</f>
        <v/>
      </c>
      <c r="AI87" s="26" t="str">
        <f>IF(OR($H87="no",$C87=0),"",IF($AH87&lt;0.5,Parameters!$X$4,IF($AH87&lt;1,Parameters!$Y$4,IF($AH87&lt;2,Parameters!$Z$4,Parameters!$AA$4))))</f>
        <v/>
      </c>
      <c r="AJ87" s="26" t="str">
        <f>IF(OR($H87="no",$C87=0),"",IF($AH87&lt;0.5,Parameters!$X$5,IF($AH87&lt;1,Parameters!$Y$5,IF($AH87&lt;2,Parameters!$Z$5,Parameters!$AA$5))))</f>
        <v/>
      </c>
      <c r="AK87" s="26" t="str">
        <f>IF(OR($H87="no",$C87=0),"",IF($I87=Parameters!$K$15,(2*($M87/2)*SIN(RADIANS(Calculations!$AG87/2))),(2*$M87*SIN(RADIANS($AG87/2)))))</f>
        <v/>
      </c>
      <c r="AL87" s="26" t="str">
        <f t="shared" si="11"/>
        <v/>
      </c>
      <c r="AM87" s="26" t="str">
        <f>IF(OR($H87="no",$C87=0),"",IF($I87=Parameters!$K$15,$AL87*$N87/2,$AL87*$N87))</f>
        <v/>
      </c>
      <c r="AN87" s="112" t="str">
        <f>IF(OR($H87="no",$C87=0),"",IF($I87=Parameters!$K$15,$AM87*2/Parameters!$AB$4,$AM87/Parameters!$AB$4))</f>
        <v/>
      </c>
      <c r="AU87" s="5"/>
      <c r="BF87" s="5"/>
      <c r="BG87" s="5"/>
      <c r="BH87" s="5"/>
      <c r="BI87" s="292">
        <f>'Window &amp; Door DATA INPUT'!H93</f>
        <v>0</v>
      </c>
      <c r="BJ87" s="293" t="str">
        <f t="shared" si="54"/>
        <v/>
      </c>
      <c r="BK87" s="5"/>
      <c r="BL87" s="5"/>
      <c r="BM87" s="5"/>
    </row>
    <row r="88" spans="2:65" x14ac:dyDescent="0.3">
      <c r="B88" s="53">
        <f>IF('Window &amp; Door DATA INPUT'!B94&gt;1,1,0)</f>
        <v>0</v>
      </c>
      <c r="C88" s="53">
        <f>IF(AND(B88=1,OR(D88=Parameters!$D$17, D88=Parameters!$D$18,D88=Parameters!$D$19,D88=Parameters!$D$20,D88=Parameters!$D$21,D88=Parameters!$D$22, D88=Parameters!$D$23, D88=Parameters!$D$24)),1,0)</f>
        <v>0</v>
      </c>
      <c r="D88" s="55" t="str">
        <f>IF('Window &amp; Door DATA INPUT'!B94="","",'Window &amp; Door DATA INPUT'!B94)</f>
        <v/>
      </c>
      <c r="E88" s="25" t="str">
        <f>IF('Window &amp; Door DATA INPUT'!D94="","",'Window &amp; Door DATA INPUT'!D94)</f>
        <v/>
      </c>
      <c r="F88" s="25" t="str">
        <f>IF(B88=1,'Window &amp; Door DATA INPUT'!H94&amp;RESULTS!$H$5,"")</f>
        <v/>
      </c>
      <c r="G88" s="25" t="str">
        <f>IF(B88=1,VLOOKUP(F88,Parameters!$H$4:$I$20,2,FALSE),"")</f>
        <v/>
      </c>
      <c r="H88" s="25" t="str">
        <f>IF(OR('Window &amp; Door DATA INPUT'!J94=Parameters!$K$4,'Window &amp; Door DATA INPUT'!J94=Parameters!$K$11),"No",IF('Window &amp; Door DATA INPUT'!K94="","",'Window &amp; Door DATA INPUT'!K94))</f>
        <v/>
      </c>
      <c r="I88" s="25" t="str">
        <f>IF('Window &amp; Door DATA INPUT'!J94="","",'Window &amp; Door DATA INPUT'!J94)</f>
        <v/>
      </c>
      <c r="J88" s="71" t="str">
        <f>IF('Window &amp; Door DATA INPUT'!L94=Parameters!$O$5,'Window &amp; Door DATA INPUT'!O94,IF(B88=1,('Window &amp; Door DATA INPUT'!N94*'Window &amp; Door DATA INPUT'!M94)/1000000,""))</f>
        <v/>
      </c>
      <c r="K88" s="72" t="str">
        <f>IF('Window &amp; Door DATA INPUT'!J94="","",VLOOKUP('Window &amp; Door DATA INPUT'!J94,Parameters!$K$4:$L$16,2,FALSE))</f>
        <v/>
      </c>
      <c r="L88" s="26" t="str">
        <f>IF($H88="yes",IF($K88="Y",'Window &amp; Door DATA INPUT'!Q94/1000,IF($K88="N",'Window &amp; Door DATA INPUT'!P94/1000)),"")</f>
        <v/>
      </c>
      <c r="M88" s="26" t="str">
        <f>IF($H88="yes",IF($K88="Y",'Window &amp; Door DATA INPUT'!P94/1000,IF($K88="N",'Window &amp; Door DATA INPUT'!Q94/1000)),"")</f>
        <v/>
      </c>
      <c r="N88" s="71" t="str">
        <f t="shared" si="49"/>
        <v/>
      </c>
      <c r="O88" s="72" t="str">
        <f>IF(AND(B88=1,C88=0,H88="yes"),"A",IF(AND(C88=1,H88="yes",'Window &amp; Door DATA INPUT'!R94="no"),"B",IF(AND(C88=1,H88="yes",'Window &amp; Door DATA INPUT'!R94="yes",'Window &amp; Door DATA INPUT'!S94="yes"),"C",IF(AND(C88=1,H88="yes",'Window &amp; Door DATA INPUT'!R94="yes",'Window &amp; Door DATA INPUT'!S94="no"),"D",""))))</f>
        <v/>
      </c>
      <c r="P88" s="100" t="str">
        <f>IF(AND(C88=1,H88="yes",OR(I88=Parameters!$K$12,I88=Parameters!$K$13,I88=Parameters!$K$14)),"E",IF(AND(C88=1,H88="yes",NOT(OR(I88=Parameters!$K$12,I88=Parameters!$K$13,I88=Parameters!$K$14))),"F",""))</f>
        <v/>
      </c>
      <c r="Q88" s="100" t="str">
        <f>IF(AND(B88=1,H88="yes"),VLOOKUP(I88,Parameters!$K$4:$M$16,3,FALSE),"")</f>
        <v/>
      </c>
      <c r="R88" s="100" t="str">
        <f>IF(AND(OR(O88="A",O88="B",O88="d"),Q88="input"),'Window &amp; Door DATA INPUT'!AA94,IF(AND(O88="C",Q88="input"),'Window &amp; Door DATA INPUT'!W94,Calculations!Q88))</f>
        <v/>
      </c>
      <c r="S88" s="75" t="str">
        <f>IF('Window &amp; Door DATA INPUT'!X94="Yes",'Window &amp; Door DATA INPUT'!Y94/1000,IF(B88=1,"N/A",""))</f>
        <v/>
      </c>
      <c r="T88" s="26" t="str">
        <f>IF(Q88="calc",IF(O88="c",'Window &amp; Door DATA INPUT'!U94/1000,(Parameters!$S$4-'Window &amp; Door DATA INPUT'!Z94+Parameters!$Q$4)/1000),"")</f>
        <v/>
      </c>
      <c r="U88" s="26" t="str">
        <f t="shared" si="50"/>
        <v/>
      </c>
      <c r="V88" s="26" t="str">
        <f t="shared" si="51"/>
        <v/>
      </c>
      <c r="W88" s="80" t="str">
        <f t="shared" si="52"/>
        <v/>
      </c>
      <c r="X88" s="26" t="str">
        <f>IF(OR($H88="no",$B88=0),"",IF($I88=Parameters!$K$15,$L88/($M88/2),$L88/$M88))</f>
        <v/>
      </c>
      <c r="Y88" s="26" t="str">
        <f>IF(OR($H88="no",$B88=0),"",IF($X88&lt;0.5,Parameters!$X$4,IF($X88&lt;1,Parameters!$Y$4,IF($X88&lt;2,Parameters!$Z$4,Parameters!$AA$4))))</f>
        <v/>
      </c>
      <c r="Z88" s="26" t="str">
        <f>IF(OR($H88="no",$B88=0),"",IF($X88&lt;0.5,Parameters!$X$5,IF($X88&lt;1,Parameters!$Y$5,IF($X88&lt;2,Parameters!$Z$5,Parameters!$AA$5))))</f>
        <v/>
      </c>
      <c r="AA88" s="26" t="str">
        <f>IF(OR($H88="no",$B88=0),"",IF($I88=Parameters!$K$15,(2*($M88/2)*SIN(RADIANS(Calculations!$W88/2))),(2*$M88*SIN(RADIANS($W88/2)))))</f>
        <v/>
      </c>
      <c r="AB88" s="26" t="str">
        <f t="shared" si="10"/>
        <v/>
      </c>
      <c r="AC88" s="26" t="str">
        <f>IF(OR($H88="no",$B88=0),"",IF($I88=Parameters!$K$15,$AB88*$N88/2,$AB88*$N88))</f>
        <v/>
      </c>
      <c r="AD88" s="112" t="str">
        <f>IF(OR($H88="no",$B88=0),"",IF($I88=Parameters!$K$15,$AC88*2/Parameters!$AB$4,$AC88/Parameters!$AB$4))</f>
        <v/>
      </c>
      <c r="AE88" s="26" t="str">
        <f>IF(AND(O88="B",Q88="calc"),V88,IF(AND(O88="C",Q88="calc"),'Window &amp; Door DATA INPUT'!T94/1000,""))</f>
        <v/>
      </c>
      <c r="AF88" s="100" t="str">
        <f>IF(AND(O88="B",Q88="input"),'Window &amp; Door DATA INPUT'!AA94,IF(AND(O88="C",Q88="input",P88="F"),'Window &amp; Door DATA INPUT'!V94,IF(AND(O88="C",P88="E"),0,IF(AND(O88="D"),0,IF(AND(B88=1,C88=0),"",(Calculations!Q88))))))</f>
        <v/>
      </c>
      <c r="AG88" s="80" t="str">
        <f t="shared" si="53"/>
        <v/>
      </c>
      <c r="AH88" s="26" t="str">
        <f>IF(OR($H88="no",$C88=0),"",IF($I88=Parameters!$K$15,$L88/($M88/2),$L88/$M88))</f>
        <v/>
      </c>
      <c r="AI88" s="26" t="str">
        <f>IF(OR($H88="no",$C88=0),"",IF($AH88&lt;0.5,Parameters!$X$4,IF($AH88&lt;1,Parameters!$Y$4,IF($AH88&lt;2,Parameters!$Z$4,Parameters!$AA$4))))</f>
        <v/>
      </c>
      <c r="AJ88" s="26" t="str">
        <f>IF(OR($H88="no",$C88=0),"",IF($AH88&lt;0.5,Parameters!$X$5,IF($AH88&lt;1,Parameters!$Y$5,IF($AH88&lt;2,Parameters!$Z$5,Parameters!$AA$5))))</f>
        <v/>
      </c>
      <c r="AK88" s="26" t="str">
        <f>IF(OR($H88="no",$C88=0),"",IF($I88=Parameters!$K$15,(2*($M88/2)*SIN(RADIANS(Calculations!$AG88/2))),(2*$M88*SIN(RADIANS($AG88/2)))))</f>
        <v/>
      </c>
      <c r="AL88" s="26" t="str">
        <f t="shared" si="11"/>
        <v/>
      </c>
      <c r="AM88" s="26" t="str">
        <f>IF(OR($H88="no",$C88=0),"",IF($I88=Parameters!$K$15,$AL88*$N88/2,$AL88*$N88))</f>
        <v/>
      </c>
      <c r="AN88" s="112" t="str">
        <f>IF(OR($H88="no",$C88=0),"",IF($I88=Parameters!$K$15,$AM88*2/Parameters!$AB$4,$AM88/Parameters!$AB$4))</f>
        <v/>
      </c>
      <c r="AU88" s="5"/>
      <c r="BF88" s="5"/>
      <c r="BG88" s="5"/>
      <c r="BH88" s="5"/>
      <c r="BI88" s="292">
        <f>'Window &amp; Door DATA INPUT'!H94</f>
        <v>0</v>
      </c>
      <c r="BJ88" s="293" t="str">
        <f t="shared" si="54"/>
        <v/>
      </c>
      <c r="BK88" s="5"/>
      <c r="BL88" s="5"/>
      <c r="BM88" s="5"/>
    </row>
    <row r="89" spans="2:65" x14ac:dyDescent="0.3">
      <c r="B89" s="53">
        <f>IF('Window &amp; Door DATA INPUT'!B95&gt;1,1,0)</f>
        <v>0</v>
      </c>
      <c r="C89" s="53">
        <f>IF(AND(B89=1,OR(D89=Parameters!$D$17, D89=Parameters!$D$18,D89=Parameters!$D$19,D89=Parameters!$D$20,D89=Parameters!$D$21,D89=Parameters!$D$22, D89=Parameters!$D$23, D89=Parameters!$D$24)),1,0)</f>
        <v>0</v>
      </c>
      <c r="D89" s="55" t="str">
        <f>IF('Window &amp; Door DATA INPUT'!B95="","",'Window &amp; Door DATA INPUT'!B95)</f>
        <v/>
      </c>
      <c r="E89" s="25" t="str">
        <f>IF('Window &amp; Door DATA INPUT'!D95="","",'Window &amp; Door DATA INPUT'!D95)</f>
        <v/>
      </c>
      <c r="F89" s="25" t="str">
        <f>IF(B89=1,'Window &amp; Door DATA INPUT'!H95&amp;RESULTS!$H$5,"")</f>
        <v/>
      </c>
      <c r="G89" s="25" t="str">
        <f>IF(B89=1,VLOOKUP(F89,Parameters!$H$4:$I$20,2,FALSE),"")</f>
        <v/>
      </c>
      <c r="H89" s="25" t="str">
        <f>IF(OR('Window &amp; Door DATA INPUT'!J95=Parameters!$K$4,'Window &amp; Door DATA INPUT'!J95=Parameters!$K$11),"No",IF('Window &amp; Door DATA INPUT'!K95="","",'Window &amp; Door DATA INPUT'!K95))</f>
        <v/>
      </c>
      <c r="I89" s="25" t="str">
        <f>IF('Window &amp; Door DATA INPUT'!J95="","",'Window &amp; Door DATA INPUT'!J95)</f>
        <v/>
      </c>
      <c r="J89" s="71" t="str">
        <f>IF('Window &amp; Door DATA INPUT'!L95=Parameters!$O$5,'Window &amp; Door DATA INPUT'!O95,IF(B89=1,('Window &amp; Door DATA INPUT'!N95*'Window &amp; Door DATA INPUT'!M95)/1000000,""))</f>
        <v/>
      </c>
      <c r="K89" s="72" t="str">
        <f>IF('Window &amp; Door DATA INPUT'!J95="","",VLOOKUP('Window &amp; Door DATA INPUT'!J95,Parameters!$K$4:$L$16,2,FALSE))</f>
        <v/>
      </c>
      <c r="L89" s="26" t="str">
        <f>IF($H89="yes",IF($K89="Y",'Window &amp; Door DATA INPUT'!Q95/1000,IF($K89="N",'Window &amp; Door DATA INPUT'!P95/1000)),"")</f>
        <v/>
      </c>
      <c r="M89" s="26" t="str">
        <f>IF($H89="yes",IF($K89="Y",'Window &amp; Door DATA INPUT'!P95/1000,IF($K89="N",'Window &amp; Door DATA INPUT'!Q95/1000)),"")</f>
        <v/>
      </c>
      <c r="N89" s="71" t="str">
        <f t="shared" si="49"/>
        <v/>
      </c>
      <c r="O89" s="72" t="str">
        <f>IF(AND(B89=1,C89=0,H89="yes"),"A",IF(AND(C89=1,H89="yes",'Window &amp; Door DATA INPUT'!R95="no"),"B",IF(AND(C89=1,H89="yes",'Window &amp; Door DATA INPUT'!R95="yes",'Window &amp; Door DATA INPUT'!S95="yes"),"C",IF(AND(C89=1,H89="yes",'Window &amp; Door DATA INPUT'!R95="yes",'Window &amp; Door DATA INPUT'!S95="no"),"D",""))))</f>
        <v/>
      </c>
      <c r="P89" s="100" t="str">
        <f>IF(AND(C89=1,H89="yes",OR(I89=Parameters!$K$12,I89=Parameters!$K$13,I89=Parameters!$K$14)),"E",IF(AND(C89=1,H89="yes",NOT(OR(I89=Parameters!$K$12,I89=Parameters!$K$13,I89=Parameters!$K$14))),"F",""))</f>
        <v/>
      </c>
      <c r="Q89" s="100" t="str">
        <f>IF(AND(B89=1,H89="yes"),VLOOKUP(I89,Parameters!$K$4:$M$16,3,FALSE),"")</f>
        <v/>
      </c>
      <c r="R89" s="100" t="str">
        <f>IF(AND(OR(O89="A",O89="B",O89="d"),Q89="input"),'Window &amp; Door DATA INPUT'!AA95,IF(AND(O89="C",Q89="input"),'Window &amp; Door DATA INPUT'!W95,Calculations!Q89))</f>
        <v/>
      </c>
      <c r="S89" s="75" t="str">
        <f>IF('Window &amp; Door DATA INPUT'!X95="Yes",'Window &amp; Door DATA INPUT'!Y95/1000,IF(B89=1,"N/A",""))</f>
        <v/>
      </c>
      <c r="T89" s="26" t="str">
        <f>IF(Q89="calc",IF(O89="c",'Window &amp; Door DATA INPUT'!U95/1000,(Parameters!$S$4-'Window &amp; Door DATA INPUT'!Z95+Parameters!$Q$4)/1000),"")</f>
        <v/>
      </c>
      <c r="U89" s="26" t="str">
        <f t="shared" si="50"/>
        <v/>
      </c>
      <c r="V89" s="26" t="str">
        <f t="shared" si="51"/>
        <v/>
      </c>
      <c r="W89" s="80" t="str">
        <f t="shared" si="52"/>
        <v/>
      </c>
      <c r="X89" s="26" t="str">
        <f>IF(OR($H89="no",$B89=0),"",IF($I89=Parameters!$K$15,$L89/($M89/2),$L89/$M89))</f>
        <v/>
      </c>
      <c r="Y89" s="26" t="str">
        <f>IF(OR($H89="no",$B89=0),"",IF($X89&lt;0.5,Parameters!$X$4,IF($X89&lt;1,Parameters!$Y$4,IF($X89&lt;2,Parameters!$Z$4,Parameters!$AA$4))))</f>
        <v/>
      </c>
      <c r="Z89" s="26" t="str">
        <f>IF(OR($H89="no",$B89=0),"",IF($X89&lt;0.5,Parameters!$X$5,IF($X89&lt;1,Parameters!$Y$5,IF($X89&lt;2,Parameters!$Z$5,Parameters!$AA$5))))</f>
        <v/>
      </c>
      <c r="AA89" s="26" t="str">
        <f>IF(OR($H89="no",$B89=0),"",IF($I89=Parameters!$K$15,(2*($M89/2)*SIN(RADIANS(Calculations!$W89/2))),(2*$M89*SIN(RADIANS($W89/2)))))</f>
        <v/>
      </c>
      <c r="AB89" s="26" t="str">
        <f t="shared" si="10"/>
        <v/>
      </c>
      <c r="AC89" s="26" t="str">
        <f>IF(OR($H89="no",$B89=0),"",IF($I89=Parameters!$K$15,$AB89*$N89/2,$AB89*$N89))</f>
        <v/>
      </c>
      <c r="AD89" s="112" t="str">
        <f>IF(OR($H89="no",$B89=0),"",IF($I89=Parameters!$K$15,$AC89*2/Parameters!$AB$4,$AC89/Parameters!$AB$4))</f>
        <v/>
      </c>
      <c r="AE89" s="26" t="str">
        <f>IF(AND(O89="B",Q89="calc"),V89,IF(AND(O89="C",Q89="calc"),'Window &amp; Door DATA INPUT'!T95/1000,""))</f>
        <v/>
      </c>
      <c r="AF89" s="100" t="str">
        <f>IF(AND(O89="B",Q89="input"),'Window &amp; Door DATA INPUT'!AA95,IF(AND(O89="C",Q89="input",P89="F"),'Window &amp; Door DATA INPUT'!V95,IF(AND(O89="C",P89="E"),0,IF(AND(O89="D"),0,IF(AND(B89=1,C89=0),"",(Calculations!Q89))))))</f>
        <v/>
      </c>
      <c r="AG89" s="80" t="str">
        <f t="shared" si="53"/>
        <v/>
      </c>
      <c r="AH89" s="26" t="str">
        <f>IF(OR($H89="no",$C89=0),"",IF($I89=Parameters!$K$15,$L89/($M89/2),$L89/$M89))</f>
        <v/>
      </c>
      <c r="AI89" s="26" t="str">
        <f>IF(OR($H89="no",$C89=0),"",IF($AH89&lt;0.5,Parameters!$X$4,IF($AH89&lt;1,Parameters!$Y$4,IF($AH89&lt;2,Parameters!$Z$4,Parameters!$AA$4))))</f>
        <v/>
      </c>
      <c r="AJ89" s="26" t="str">
        <f>IF(OR($H89="no",$C89=0),"",IF($AH89&lt;0.5,Parameters!$X$5,IF($AH89&lt;1,Parameters!$Y$5,IF($AH89&lt;2,Parameters!$Z$5,Parameters!$AA$5))))</f>
        <v/>
      </c>
      <c r="AK89" s="26" t="str">
        <f>IF(OR($H89="no",$C89=0),"",IF($I89=Parameters!$K$15,(2*($M89/2)*SIN(RADIANS(Calculations!$AG89/2))),(2*$M89*SIN(RADIANS($AG89/2)))))</f>
        <v/>
      </c>
      <c r="AL89" s="26" t="str">
        <f t="shared" si="11"/>
        <v/>
      </c>
      <c r="AM89" s="26" t="str">
        <f>IF(OR($H89="no",$C89=0),"",IF($I89=Parameters!$K$15,$AL89*$N89/2,$AL89*$N89))</f>
        <v/>
      </c>
      <c r="AN89" s="112" t="str">
        <f>IF(OR($H89="no",$C89=0),"",IF($I89=Parameters!$K$15,$AM89*2/Parameters!$AB$4,$AM89/Parameters!$AB$4))</f>
        <v/>
      </c>
      <c r="AU89" s="5"/>
      <c r="BF89" s="5"/>
      <c r="BG89" s="5"/>
      <c r="BH89" s="5"/>
      <c r="BI89" s="292">
        <f>'Window &amp; Door DATA INPUT'!H95</f>
        <v>0</v>
      </c>
      <c r="BJ89" s="293" t="str">
        <f t="shared" si="54"/>
        <v/>
      </c>
      <c r="BK89" s="5"/>
      <c r="BL89" s="5"/>
      <c r="BM89" s="5"/>
    </row>
    <row r="90" spans="2:65" x14ac:dyDescent="0.3">
      <c r="B90" s="53">
        <f>IF('Window &amp; Door DATA INPUT'!B96&gt;1,1,0)</f>
        <v>0</v>
      </c>
      <c r="C90" s="53">
        <f>IF(AND(B90=1,OR(D90=Parameters!$D$17, D90=Parameters!$D$18,D90=Parameters!$D$19,D90=Parameters!$D$20,D90=Parameters!$D$21,D90=Parameters!$D$22, D90=Parameters!$D$23, D90=Parameters!$D$24)),1,0)</f>
        <v>0</v>
      </c>
      <c r="D90" s="55" t="str">
        <f>IF('Window &amp; Door DATA INPUT'!B96="","",'Window &amp; Door DATA INPUT'!B96)</f>
        <v/>
      </c>
      <c r="E90" s="25" t="str">
        <f>IF('Window &amp; Door DATA INPUT'!D96="","",'Window &amp; Door DATA INPUT'!D96)</f>
        <v/>
      </c>
      <c r="F90" s="25" t="str">
        <f>IF(B90=1,'Window &amp; Door DATA INPUT'!H96&amp;RESULTS!$H$5,"")</f>
        <v/>
      </c>
      <c r="G90" s="25" t="str">
        <f>IF(B90=1,VLOOKUP(F90,Parameters!$H$4:$I$20,2,FALSE),"")</f>
        <v/>
      </c>
      <c r="H90" s="25" t="str">
        <f>IF(OR('Window &amp; Door DATA INPUT'!J96=Parameters!$K$4,'Window &amp; Door DATA INPUT'!J96=Parameters!$K$11),"No",IF('Window &amp; Door DATA INPUT'!K96="","",'Window &amp; Door DATA INPUT'!K96))</f>
        <v/>
      </c>
      <c r="I90" s="25" t="str">
        <f>IF('Window &amp; Door DATA INPUT'!J96="","",'Window &amp; Door DATA INPUT'!J96)</f>
        <v/>
      </c>
      <c r="J90" s="71" t="str">
        <f>IF('Window &amp; Door DATA INPUT'!L96=Parameters!$O$5,'Window &amp; Door DATA INPUT'!O96,IF(B90=1,('Window &amp; Door DATA INPUT'!N96*'Window &amp; Door DATA INPUT'!M96)/1000000,""))</f>
        <v/>
      </c>
      <c r="K90" s="72" t="str">
        <f>IF('Window &amp; Door DATA INPUT'!J96="","",VLOOKUP('Window &amp; Door DATA INPUT'!J96,Parameters!$K$4:$L$16,2,FALSE))</f>
        <v/>
      </c>
      <c r="L90" s="26" t="str">
        <f>IF($H90="yes",IF($K90="Y",'Window &amp; Door DATA INPUT'!Q96/1000,IF($K90="N",'Window &amp; Door DATA INPUT'!P96/1000)),"")</f>
        <v/>
      </c>
      <c r="M90" s="26" t="str">
        <f>IF($H90="yes",IF($K90="Y",'Window &amp; Door DATA INPUT'!P96/1000,IF($K90="N",'Window &amp; Door DATA INPUT'!Q96/1000)),"")</f>
        <v/>
      </c>
      <c r="N90" s="71" t="str">
        <f t="shared" si="49"/>
        <v/>
      </c>
      <c r="O90" s="72" t="str">
        <f>IF(AND(B90=1,C90=0,H90="yes"),"A",IF(AND(C90=1,H90="yes",'Window &amp; Door DATA INPUT'!R96="no"),"B",IF(AND(C90=1,H90="yes",'Window &amp; Door DATA INPUT'!R96="yes",'Window &amp; Door DATA INPUT'!S96="yes"),"C",IF(AND(C90=1,H90="yes",'Window &amp; Door DATA INPUT'!R96="yes",'Window &amp; Door DATA INPUT'!S96="no"),"D",""))))</f>
        <v/>
      </c>
      <c r="P90" s="100" t="str">
        <f>IF(AND(C90=1,H90="yes",OR(I90=Parameters!$K$12,I90=Parameters!$K$13,I90=Parameters!$K$14)),"E",IF(AND(C90=1,H90="yes",NOT(OR(I90=Parameters!$K$12,I90=Parameters!$K$13,I90=Parameters!$K$14))),"F",""))</f>
        <v/>
      </c>
      <c r="Q90" s="100" t="str">
        <f>IF(AND(B90=1,H90="yes"),VLOOKUP(I90,Parameters!$K$4:$M$16,3,FALSE),"")</f>
        <v/>
      </c>
      <c r="R90" s="100" t="str">
        <f>IF(AND(OR(O90="A",O90="B",O90="d"),Q90="input"),'Window &amp; Door DATA INPUT'!AA96,IF(AND(O90="C",Q90="input"),'Window &amp; Door DATA INPUT'!W96,Calculations!Q90))</f>
        <v/>
      </c>
      <c r="S90" s="75" t="str">
        <f>IF('Window &amp; Door DATA INPUT'!X96="Yes",'Window &amp; Door DATA INPUT'!Y96/1000,IF(B90=1,"N/A",""))</f>
        <v/>
      </c>
      <c r="T90" s="26" t="str">
        <f>IF(Q90="calc",IF(O90="c",'Window &amp; Door DATA INPUT'!U96/1000,(Parameters!$S$4-'Window &amp; Door DATA INPUT'!Z96+Parameters!$Q$4)/1000),"")</f>
        <v/>
      </c>
      <c r="U90" s="26" t="str">
        <f t="shared" si="50"/>
        <v/>
      </c>
      <c r="V90" s="26" t="str">
        <f t="shared" si="51"/>
        <v/>
      </c>
      <c r="W90" s="80" t="str">
        <f t="shared" si="52"/>
        <v/>
      </c>
      <c r="X90" s="26" t="str">
        <f>IF(OR($H90="no",$B90=0),"",IF($I90=Parameters!$K$15,$L90/($M90/2),$L90/$M90))</f>
        <v/>
      </c>
      <c r="Y90" s="26" t="str">
        <f>IF(OR($H90="no",$B90=0),"",IF($X90&lt;0.5,Parameters!$X$4,IF($X90&lt;1,Parameters!$Y$4,IF($X90&lt;2,Parameters!$Z$4,Parameters!$AA$4))))</f>
        <v/>
      </c>
      <c r="Z90" s="26" t="str">
        <f>IF(OR($H90="no",$B90=0),"",IF($X90&lt;0.5,Parameters!$X$5,IF($X90&lt;1,Parameters!$Y$5,IF($X90&lt;2,Parameters!$Z$5,Parameters!$AA$5))))</f>
        <v/>
      </c>
      <c r="AA90" s="26" t="str">
        <f>IF(OR($H90="no",$B90=0),"",IF($I90=Parameters!$K$15,(2*($M90/2)*SIN(RADIANS(Calculations!$W90/2))),(2*$M90*SIN(RADIANS($W90/2)))))</f>
        <v/>
      </c>
      <c r="AB90" s="26" t="str">
        <f t="shared" si="10"/>
        <v/>
      </c>
      <c r="AC90" s="26" t="str">
        <f>IF(OR($H90="no",$B90=0),"",IF($I90=Parameters!$K$15,$AB90*$N90/2,$AB90*$N90))</f>
        <v/>
      </c>
      <c r="AD90" s="112" t="str">
        <f>IF(OR($H90="no",$B90=0),"",IF($I90=Parameters!$K$15,$AC90*2/Parameters!$AB$4,$AC90/Parameters!$AB$4))</f>
        <v/>
      </c>
      <c r="AE90" s="26" t="str">
        <f>IF(AND(O90="B",Q90="calc"),V90,IF(AND(O90="C",Q90="calc"),'Window &amp; Door DATA INPUT'!T96/1000,""))</f>
        <v/>
      </c>
      <c r="AF90" s="100" t="str">
        <f>IF(AND(O90="B",Q90="input"),'Window &amp; Door DATA INPUT'!AA96,IF(AND(O90="C",Q90="input",P90="F"),'Window &amp; Door DATA INPUT'!V96,IF(AND(O90="C",P90="E"),0,IF(AND(O90="D"),0,IF(AND(B90=1,C90=0),"",(Calculations!Q90))))))</f>
        <v/>
      </c>
      <c r="AG90" s="80" t="str">
        <f t="shared" si="53"/>
        <v/>
      </c>
      <c r="AH90" s="26" t="str">
        <f>IF(OR($H90="no",$C90=0),"",IF($I90=Parameters!$K$15,$L90/($M90/2),$L90/$M90))</f>
        <v/>
      </c>
      <c r="AI90" s="26" t="str">
        <f>IF(OR($H90="no",$C90=0),"",IF($AH90&lt;0.5,Parameters!$X$4,IF($AH90&lt;1,Parameters!$Y$4,IF($AH90&lt;2,Parameters!$Z$4,Parameters!$AA$4))))</f>
        <v/>
      </c>
      <c r="AJ90" s="26" t="str">
        <f>IF(OR($H90="no",$C90=0),"",IF($AH90&lt;0.5,Parameters!$X$5,IF($AH90&lt;1,Parameters!$Y$5,IF($AH90&lt;2,Parameters!$Z$5,Parameters!$AA$5))))</f>
        <v/>
      </c>
      <c r="AK90" s="26" t="str">
        <f>IF(OR($H90="no",$C90=0),"",IF($I90=Parameters!$K$15,(2*($M90/2)*SIN(RADIANS(Calculations!$AG90/2))),(2*$M90*SIN(RADIANS($AG90/2)))))</f>
        <v/>
      </c>
      <c r="AL90" s="26" t="str">
        <f t="shared" si="11"/>
        <v/>
      </c>
      <c r="AM90" s="26" t="str">
        <f>IF(OR($H90="no",$C90=0),"",IF($I90=Parameters!$K$15,$AL90*$N90/2,$AL90*$N90))</f>
        <v/>
      </c>
      <c r="AN90" s="112" t="str">
        <f>IF(OR($H90="no",$C90=0),"",IF($I90=Parameters!$K$15,$AM90*2/Parameters!$AB$4,$AM90/Parameters!$AB$4))</f>
        <v/>
      </c>
      <c r="AU90" s="5"/>
      <c r="BF90" s="5"/>
      <c r="BG90" s="5"/>
      <c r="BH90" s="5"/>
      <c r="BI90" s="292">
        <f>'Window &amp; Door DATA INPUT'!H96</f>
        <v>0</v>
      </c>
      <c r="BJ90" s="293" t="str">
        <f t="shared" si="54"/>
        <v/>
      </c>
      <c r="BK90" s="5"/>
      <c r="BL90" s="5"/>
      <c r="BM90" s="5"/>
    </row>
    <row r="91" spans="2:65" x14ac:dyDescent="0.3">
      <c r="B91" s="53">
        <f>IF('Window &amp; Door DATA INPUT'!B97&gt;1,1,0)</f>
        <v>0</v>
      </c>
      <c r="C91" s="53">
        <f>IF(AND(B91=1,OR(D91=Parameters!$D$17, D91=Parameters!$D$18,D91=Parameters!$D$19,D91=Parameters!$D$20,D91=Parameters!$D$21,D91=Parameters!$D$22, D91=Parameters!$D$23, D91=Parameters!$D$24)),1,0)</f>
        <v>0</v>
      </c>
      <c r="D91" s="55" t="str">
        <f>IF('Window &amp; Door DATA INPUT'!B97="","",'Window &amp; Door DATA INPUT'!B97)</f>
        <v/>
      </c>
      <c r="E91" s="25" t="str">
        <f>IF('Window &amp; Door DATA INPUT'!D97="","",'Window &amp; Door DATA INPUT'!D97)</f>
        <v/>
      </c>
      <c r="F91" s="25" t="str">
        <f>IF(B91=1,'Window &amp; Door DATA INPUT'!H97&amp;RESULTS!$H$5,"")</f>
        <v/>
      </c>
      <c r="G91" s="25" t="str">
        <f>IF(B91=1,VLOOKUP(F91,Parameters!$H$4:$I$20,2,FALSE),"")</f>
        <v/>
      </c>
      <c r="H91" s="25" t="str">
        <f>IF(OR('Window &amp; Door DATA INPUT'!J97=Parameters!$K$4,'Window &amp; Door DATA INPUT'!J97=Parameters!$K$11),"No",IF('Window &amp; Door DATA INPUT'!K97="","",'Window &amp; Door DATA INPUT'!K97))</f>
        <v/>
      </c>
      <c r="I91" s="25" t="str">
        <f>IF('Window &amp; Door DATA INPUT'!J97="","",'Window &amp; Door DATA INPUT'!J97)</f>
        <v/>
      </c>
      <c r="J91" s="71" t="str">
        <f>IF('Window &amp; Door DATA INPUT'!L97=Parameters!$O$5,'Window &amp; Door DATA INPUT'!O97,IF(B91=1,('Window &amp; Door DATA INPUT'!N97*'Window &amp; Door DATA INPUT'!M97)/1000000,""))</f>
        <v/>
      </c>
      <c r="K91" s="72" t="str">
        <f>IF('Window &amp; Door DATA INPUT'!J97="","",VLOOKUP('Window &amp; Door DATA INPUT'!J97,Parameters!$K$4:$L$16,2,FALSE))</f>
        <v/>
      </c>
      <c r="L91" s="26" t="str">
        <f>IF($H91="yes",IF($K91="Y",'Window &amp; Door DATA INPUT'!Q97/1000,IF($K91="N",'Window &amp; Door DATA INPUT'!P97/1000)),"")</f>
        <v/>
      </c>
      <c r="M91" s="26" t="str">
        <f>IF($H91="yes",IF($K91="Y",'Window &amp; Door DATA INPUT'!P97/1000,IF($K91="N",'Window &amp; Door DATA INPUT'!Q97/1000)),"")</f>
        <v/>
      </c>
      <c r="N91" s="71" t="str">
        <f t="shared" si="49"/>
        <v/>
      </c>
      <c r="O91" s="72" t="str">
        <f>IF(AND(B91=1,C91=0,H91="yes"),"A",IF(AND(C91=1,H91="yes",'Window &amp; Door DATA INPUT'!R97="no"),"B",IF(AND(C91=1,H91="yes",'Window &amp; Door DATA INPUT'!R97="yes",'Window &amp; Door DATA INPUT'!S97="yes"),"C",IF(AND(C91=1,H91="yes",'Window &amp; Door DATA INPUT'!R97="yes",'Window &amp; Door DATA INPUT'!S97="no"),"D",""))))</f>
        <v/>
      </c>
      <c r="P91" s="100" t="str">
        <f>IF(AND(C91=1,H91="yes",OR(I91=Parameters!$K$12,I91=Parameters!$K$13,I91=Parameters!$K$14)),"E",IF(AND(C91=1,H91="yes",NOT(OR(I91=Parameters!$K$12,I91=Parameters!$K$13,I91=Parameters!$K$14))),"F",""))</f>
        <v/>
      </c>
      <c r="Q91" s="100" t="str">
        <f>IF(AND(B91=1,H91="yes"),VLOOKUP(I91,Parameters!$K$4:$M$16,3,FALSE),"")</f>
        <v/>
      </c>
      <c r="R91" s="100" t="str">
        <f>IF(AND(OR(O91="A",O91="B",O91="d"),Q91="input"),'Window &amp; Door DATA INPUT'!AA97,IF(AND(O91="C",Q91="input"),'Window &amp; Door DATA INPUT'!W97,Calculations!Q91))</f>
        <v/>
      </c>
      <c r="S91" s="75" t="str">
        <f>IF('Window &amp; Door DATA INPUT'!X97="Yes",'Window &amp; Door DATA INPUT'!Y97/1000,IF(B91=1,"N/A",""))</f>
        <v/>
      </c>
      <c r="T91" s="26" t="str">
        <f>IF(Q91="calc",IF(O91="c",'Window &amp; Door DATA INPUT'!U97/1000,(Parameters!$S$4-'Window &amp; Door DATA INPUT'!Z97+Parameters!$Q$4)/1000),"")</f>
        <v/>
      </c>
      <c r="U91" s="26" t="str">
        <f t="shared" si="50"/>
        <v/>
      </c>
      <c r="V91" s="26" t="str">
        <f t="shared" si="51"/>
        <v/>
      </c>
      <c r="W91" s="80" t="str">
        <f t="shared" si="52"/>
        <v/>
      </c>
      <c r="X91" s="26" t="str">
        <f>IF(OR($H91="no",$B91=0),"",IF($I91=Parameters!$K$15,$L91/($M91/2),$L91/$M91))</f>
        <v/>
      </c>
      <c r="Y91" s="26" t="str">
        <f>IF(OR($H91="no",$B91=0),"",IF($X91&lt;0.5,Parameters!$X$4,IF($X91&lt;1,Parameters!$Y$4,IF($X91&lt;2,Parameters!$Z$4,Parameters!$AA$4))))</f>
        <v/>
      </c>
      <c r="Z91" s="26" t="str">
        <f>IF(OR($H91="no",$B91=0),"",IF($X91&lt;0.5,Parameters!$X$5,IF($X91&lt;1,Parameters!$Y$5,IF($X91&lt;2,Parameters!$Z$5,Parameters!$AA$5))))</f>
        <v/>
      </c>
      <c r="AA91" s="26" t="str">
        <f>IF(OR($H91="no",$B91=0),"",IF($I91=Parameters!$K$15,(2*($M91/2)*SIN(RADIANS(Calculations!$W91/2))),(2*$M91*SIN(RADIANS($W91/2)))))</f>
        <v/>
      </c>
      <c r="AB91" s="26" t="str">
        <f t="shared" si="10"/>
        <v/>
      </c>
      <c r="AC91" s="26" t="str">
        <f>IF(OR($H91="no",$B91=0),"",IF($I91=Parameters!$K$15,$AB91*$N91/2,$AB91*$N91))</f>
        <v/>
      </c>
      <c r="AD91" s="112" t="str">
        <f>IF(OR($H91="no",$B91=0),"",IF($I91=Parameters!$K$15,$AC91*2/Parameters!$AB$4,$AC91/Parameters!$AB$4))</f>
        <v/>
      </c>
      <c r="AE91" s="26" t="str">
        <f>IF(AND(O91="B",Q91="calc"),V91,IF(AND(O91="C",Q91="calc"),'Window &amp; Door DATA INPUT'!T97/1000,""))</f>
        <v/>
      </c>
      <c r="AF91" s="100" t="str">
        <f>IF(AND(O91="B",Q91="input"),'Window &amp; Door DATA INPUT'!AA97,IF(AND(O91="C",Q91="input",P91="F"),'Window &amp; Door DATA INPUT'!V97,IF(AND(O91="C",P91="E"),0,IF(AND(O91="D"),0,IF(AND(B91=1,C91=0),"",(Calculations!Q91))))))</f>
        <v/>
      </c>
      <c r="AG91" s="80" t="str">
        <f t="shared" si="53"/>
        <v/>
      </c>
      <c r="AH91" s="26" t="str">
        <f>IF(OR($H91="no",$C91=0),"",IF($I91=Parameters!$K$15,$L91/($M91/2),$L91/$M91))</f>
        <v/>
      </c>
      <c r="AI91" s="26" t="str">
        <f>IF(OR($H91="no",$C91=0),"",IF($AH91&lt;0.5,Parameters!$X$4,IF($AH91&lt;1,Parameters!$Y$4,IF($AH91&lt;2,Parameters!$Z$4,Parameters!$AA$4))))</f>
        <v/>
      </c>
      <c r="AJ91" s="26" t="str">
        <f>IF(OR($H91="no",$C91=0),"",IF($AH91&lt;0.5,Parameters!$X$5,IF($AH91&lt;1,Parameters!$Y$5,IF($AH91&lt;2,Parameters!$Z$5,Parameters!$AA$5))))</f>
        <v/>
      </c>
      <c r="AK91" s="26" t="str">
        <f>IF(OR($H91="no",$C91=0),"",IF($I91=Parameters!$K$15,(2*($M91/2)*SIN(RADIANS(Calculations!$AG91/2))),(2*$M91*SIN(RADIANS($AG91/2)))))</f>
        <v/>
      </c>
      <c r="AL91" s="26" t="str">
        <f t="shared" si="11"/>
        <v/>
      </c>
      <c r="AM91" s="26" t="str">
        <f>IF(OR($H91="no",$C91=0),"",IF($I91=Parameters!$K$15,$AL91*$N91/2,$AL91*$N91))</f>
        <v/>
      </c>
      <c r="AN91" s="112" t="str">
        <f>IF(OR($H91="no",$C91=0),"",IF($I91=Parameters!$K$15,$AM91*2/Parameters!$AB$4,$AM91/Parameters!$AB$4))</f>
        <v/>
      </c>
      <c r="AU91" s="5"/>
      <c r="BF91" s="5"/>
      <c r="BG91" s="5"/>
      <c r="BH91" s="5"/>
      <c r="BI91" s="292">
        <f>'Window &amp; Door DATA INPUT'!H97</f>
        <v>0</v>
      </c>
      <c r="BJ91" s="293" t="str">
        <f t="shared" si="54"/>
        <v/>
      </c>
      <c r="BK91" s="5"/>
      <c r="BL91" s="5"/>
      <c r="BM91" s="5"/>
    </row>
    <row r="92" spans="2:65" x14ac:dyDescent="0.3">
      <c r="B92" s="53">
        <f>IF('Window &amp; Door DATA INPUT'!B98&gt;1,1,0)</f>
        <v>0</v>
      </c>
      <c r="C92" s="53">
        <f>IF(AND(B92=1,OR(D92=Parameters!$D$17, D92=Parameters!$D$18,D92=Parameters!$D$19,D92=Parameters!$D$20,D92=Parameters!$D$21,D92=Parameters!$D$22, D92=Parameters!$D$23, D92=Parameters!$D$24)),1,0)</f>
        <v>0</v>
      </c>
      <c r="D92" s="55" t="str">
        <f>IF('Window &amp; Door DATA INPUT'!B98="","",'Window &amp; Door DATA INPUT'!B98)</f>
        <v/>
      </c>
      <c r="E92" s="25" t="str">
        <f>IF('Window &amp; Door DATA INPUT'!D98="","",'Window &amp; Door DATA INPUT'!D98)</f>
        <v/>
      </c>
      <c r="F92" s="25" t="str">
        <f>IF(B92=1,'Window &amp; Door DATA INPUT'!H98&amp;RESULTS!$H$5,"")</f>
        <v/>
      </c>
      <c r="G92" s="25" t="str">
        <f>IF(B92=1,VLOOKUP(F92,Parameters!$H$4:$I$20,2,FALSE),"")</f>
        <v/>
      </c>
      <c r="H92" s="25" t="str">
        <f>IF(OR('Window &amp; Door DATA INPUT'!J98=Parameters!$K$4,'Window &amp; Door DATA INPUT'!J98=Parameters!$K$11),"No",IF('Window &amp; Door DATA INPUT'!K98="","",'Window &amp; Door DATA INPUT'!K98))</f>
        <v/>
      </c>
      <c r="I92" s="25" t="str">
        <f>IF('Window &amp; Door DATA INPUT'!J98="","",'Window &amp; Door DATA INPUT'!J98)</f>
        <v/>
      </c>
      <c r="J92" s="71" t="str">
        <f>IF('Window &amp; Door DATA INPUT'!L98=Parameters!$O$5,'Window &amp; Door DATA INPUT'!O98,IF(B92=1,('Window &amp; Door DATA INPUT'!N98*'Window &amp; Door DATA INPUT'!M98)/1000000,""))</f>
        <v/>
      </c>
      <c r="K92" s="72" t="str">
        <f>IF('Window &amp; Door DATA INPUT'!J98="","",VLOOKUP('Window &amp; Door DATA INPUT'!J98,Parameters!$K$4:$L$16,2,FALSE))</f>
        <v/>
      </c>
      <c r="L92" s="26" t="str">
        <f>IF($H92="yes",IF($K92="Y",'Window &amp; Door DATA INPUT'!Q98/1000,IF($K92="N",'Window &amp; Door DATA INPUT'!P98/1000)),"")</f>
        <v/>
      </c>
      <c r="M92" s="26" t="str">
        <f>IF($H92="yes",IF($K92="Y",'Window &amp; Door DATA INPUT'!P98/1000,IF($K92="N",'Window &amp; Door DATA INPUT'!Q98/1000)),"")</f>
        <v/>
      </c>
      <c r="N92" s="71" t="str">
        <f t="shared" si="49"/>
        <v/>
      </c>
      <c r="O92" s="72" t="str">
        <f>IF(AND(B92=1,C92=0,H92="yes"),"A",IF(AND(C92=1,H92="yes",'Window &amp; Door DATA INPUT'!R98="no"),"B",IF(AND(C92=1,H92="yes",'Window &amp; Door DATA INPUT'!R98="yes",'Window &amp; Door DATA INPUT'!S98="yes"),"C",IF(AND(C92=1,H92="yes",'Window &amp; Door DATA INPUT'!R98="yes",'Window &amp; Door DATA INPUT'!S98="no"),"D",""))))</f>
        <v/>
      </c>
      <c r="P92" s="100" t="str">
        <f>IF(AND(C92=1,H92="yes",OR(I92=Parameters!$K$12,I92=Parameters!$K$13,I92=Parameters!$K$14)),"E",IF(AND(C92=1,H92="yes",NOT(OR(I92=Parameters!$K$12,I92=Parameters!$K$13,I92=Parameters!$K$14))),"F",""))</f>
        <v/>
      </c>
      <c r="Q92" s="100" t="str">
        <f>IF(AND(B92=1,H92="yes"),VLOOKUP(I92,Parameters!$K$4:$M$16,3,FALSE),"")</f>
        <v/>
      </c>
      <c r="R92" s="100" t="str">
        <f>IF(AND(OR(O92="A",O92="B",O92="d"),Q92="input"),'Window &amp; Door DATA INPUT'!AA98,IF(AND(O92="C",Q92="input"),'Window &amp; Door DATA INPUT'!W98,Calculations!Q92))</f>
        <v/>
      </c>
      <c r="S92" s="75" t="str">
        <f>IF('Window &amp; Door DATA INPUT'!X98="Yes",'Window &amp; Door DATA INPUT'!Y98/1000,IF(B92=1,"N/A",""))</f>
        <v/>
      </c>
      <c r="T92" s="26" t="str">
        <f>IF(Q92="calc",IF(O92="c",'Window &amp; Door DATA INPUT'!U98/1000,(Parameters!$S$4-'Window &amp; Door DATA INPUT'!Z98+Parameters!$Q$4)/1000),"")</f>
        <v/>
      </c>
      <c r="U92" s="26" t="str">
        <f t="shared" si="50"/>
        <v/>
      </c>
      <c r="V92" s="26" t="str">
        <f t="shared" si="51"/>
        <v/>
      </c>
      <c r="W92" s="80" t="str">
        <f t="shared" si="52"/>
        <v/>
      </c>
      <c r="X92" s="26" t="str">
        <f>IF(OR($H92="no",$B92=0),"",IF($I92=Parameters!$K$15,$L92/($M92/2),$L92/$M92))</f>
        <v/>
      </c>
      <c r="Y92" s="26" t="str">
        <f>IF(OR($H92="no",$B92=0),"",IF($X92&lt;0.5,Parameters!$X$4,IF($X92&lt;1,Parameters!$Y$4,IF($X92&lt;2,Parameters!$Z$4,Parameters!$AA$4))))</f>
        <v/>
      </c>
      <c r="Z92" s="26" t="str">
        <f>IF(OR($H92="no",$B92=0),"",IF($X92&lt;0.5,Parameters!$X$5,IF($X92&lt;1,Parameters!$Y$5,IF($X92&lt;2,Parameters!$Z$5,Parameters!$AA$5))))</f>
        <v/>
      </c>
      <c r="AA92" s="26" t="str">
        <f>IF(OR($H92="no",$B92=0),"",IF($I92=Parameters!$K$15,(2*($M92/2)*SIN(RADIANS(Calculations!$W92/2))),(2*$M92*SIN(RADIANS($W92/2)))))</f>
        <v/>
      </c>
      <c r="AB92" s="26" t="str">
        <f t="shared" si="10"/>
        <v/>
      </c>
      <c r="AC92" s="26" t="str">
        <f>IF(OR($H92="no",$B92=0),"",IF($I92=Parameters!$K$15,$AB92*$N92/2,$AB92*$N92))</f>
        <v/>
      </c>
      <c r="AD92" s="112" t="str">
        <f>IF(OR($H92="no",$B92=0),"",IF($I92=Parameters!$K$15,$AC92*2/Parameters!$AB$4,$AC92/Parameters!$AB$4))</f>
        <v/>
      </c>
      <c r="AE92" s="26" t="str">
        <f>IF(AND(O92="B",Q92="calc"),V92,IF(AND(O92="C",Q92="calc"),'Window &amp; Door DATA INPUT'!T98/1000,""))</f>
        <v/>
      </c>
      <c r="AF92" s="100" t="str">
        <f>IF(AND(O92="B",Q92="input"),'Window &amp; Door DATA INPUT'!AA98,IF(AND(O92="C",Q92="input",P92="F"),'Window &amp; Door DATA INPUT'!V98,IF(AND(O92="C",P92="E"),0,IF(AND(O92="D"),0,IF(AND(B92=1,C92=0),"",(Calculations!Q92))))))</f>
        <v/>
      </c>
      <c r="AG92" s="80" t="str">
        <f t="shared" si="53"/>
        <v/>
      </c>
      <c r="AH92" s="26" t="str">
        <f>IF(OR($H92="no",$C92=0),"",IF($I92=Parameters!$K$15,$L92/($M92/2),$L92/$M92))</f>
        <v/>
      </c>
      <c r="AI92" s="26" t="str">
        <f>IF(OR($H92="no",$C92=0),"",IF($AH92&lt;0.5,Parameters!$X$4,IF($AH92&lt;1,Parameters!$Y$4,IF($AH92&lt;2,Parameters!$Z$4,Parameters!$AA$4))))</f>
        <v/>
      </c>
      <c r="AJ92" s="26" t="str">
        <f>IF(OR($H92="no",$C92=0),"",IF($AH92&lt;0.5,Parameters!$X$5,IF($AH92&lt;1,Parameters!$Y$5,IF($AH92&lt;2,Parameters!$Z$5,Parameters!$AA$5))))</f>
        <v/>
      </c>
      <c r="AK92" s="26" t="str">
        <f>IF(OR($H92="no",$C92=0),"",IF($I92=Parameters!$K$15,(2*($M92/2)*SIN(RADIANS(Calculations!$AG92/2))),(2*$M92*SIN(RADIANS($AG92/2)))))</f>
        <v/>
      </c>
      <c r="AL92" s="26" t="str">
        <f t="shared" si="11"/>
        <v/>
      </c>
      <c r="AM92" s="26" t="str">
        <f>IF(OR($H92="no",$C92=0),"",IF($I92=Parameters!$K$15,$AL92*$N92/2,$AL92*$N92))</f>
        <v/>
      </c>
      <c r="AN92" s="112" t="str">
        <f>IF(OR($H92="no",$C92=0),"",IF($I92=Parameters!$K$15,$AM92*2/Parameters!$AB$4,$AM92/Parameters!$AB$4))</f>
        <v/>
      </c>
      <c r="AU92" s="5"/>
      <c r="BF92" s="5"/>
      <c r="BG92" s="5"/>
      <c r="BH92" s="5"/>
      <c r="BI92" s="292">
        <f>'Window &amp; Door DATA INPUT'!H98</f>
        <v>0</v>
      </c>
      <c r="BJ92" s="293" t="str">
        <f t="shared" si="54"/>
        <v/>
      </c>
      <c r="BK92" s="5"/>
      <c r="BL92" s="5"/>
      <c r="BM92" s="5"/>
    </row>
    <row r="93" spans="2:65" x14ac:dyDescent="0.3">
      <c r="B93" s="53">
        <f>IF('Window &amp; Door DATA INPUT'!B99&gt;1,1,0)</f>
        <v>0</v>
      </c>
      <c r="C93" s="53">
        <f>IF(AND(B93=1,OR(D93=Parameters!$D$17, D93=Parameters!$D$18,D93=Parameters!$D$19,D93=Parameters!$D$20,D93=Parameters!$D$21,D93=Parameters!$D$22, D93=Parameters!$D$23, D93=Parameters!$D$24)),1,0)</f>
        <v>0</v>
      </c>
      <c r="D93" s="55" t="str">
        <f>IF('Window &amp; Door DATA INPUT'!B99="","",'Window &amp; Door DATA INPUT'!B99)</f>
        <v/>
      </c>
      <c r="E93" s="25" t="str">
        <f>IF('Window &amp; Door DATA INPUT'!D99="","",'Window &amp; Door DATA INPUT'!D99)</f>
        <v/>
      </c>
      <c r="F93" s="25" t="str">
        <f>IF(B93=1,'Window &amp; Door DATA INPUT'!H99&amp;RESULTS!$H$5,"")</f>
        <v/>
      </c>
      <c r="G93" s="25" t="str">
        <f>IF(B93=1,VLOOKUP(F93,Parameters!$H$4:$I$20,2,FALSE),"")</f>
        <v/>
      </c>
      <c r="H93" s="25" t="str">
        <f>IF(OR('Window &amp; Door DATA INPUT'!J99=Parameters!$K$4,'Window &amp; Door DATA INPUT'!J99=Parameters!$K$11),"No",IF('Window &amp; Door DATA INPUT'!K99="","",'Window &amp; Door DATA INPUT'!K99))</f>
        <v/>
      </c>
      <c r="I93" s="25" t="str">
        <f>IF('Window &amp; Door DATA INPUT'!J99="","",'Window &amp; Door DATA INPUT'!J99)</f>
        <v/>
      </c>
      <c r="J93" s="71" t="str">
        <f>IF('Window &amp; Door DATA INPUT'!L99=Parameters!$O$5,'Window &amp; Door DATA INPUT'!O99,IF(B93=1,('Window &amp; Door DATA INPUT'!N99*'Window &amp; Door DATA INPUT'!M99)/1000000,""))</f>
        <v/>
      </c>
      <c r="K93" s="72" t="str">
        <f>IF('Window &amp; Door DATA INPUT'!J99="","",VLOOKUP('Window &amp; Door DATA INPUT'!J99,Parameters!$K$4:$L$16,2,FALSE))</f>
        <v/>
      </c>
      <c r="L93" s="26" t="str">
        <f>IF($H93="yes",IF($K93="Y",'Window &amp; Door DATA INPUT'!Q99/1000,IF($K93="N",'Window &amp; Door DATA INPUT'!P99/1000)),"")</f>
        <v/>
      </c>
      <c r="M93" s="26" t="str">
        <f>IF($H93="yes",IF($K93="Y",'Window &amp; Door DATA INPUT'!P99/1000,IF($K93="N",'Window &amp; Door DATA INPUT'!Q99/1000)),"")</f>
        <v/>
      </c>
      <c r="N93" s="71" t="str">
        <f t="shared" si="49"/>
        <v/>
      </c>
      <c r="O93" s="72" t="str">
        <f>IF(AND(B93=1,C93=0,H93="yes"),"A",IF(AND(C93=1,H93="yes",'Window &amp; Door DATA INPUT'!R99="no"),"B",IF(AND(C93=1,H93="yes",'Window &amp; Door DATA INPUT'!R99="yes",'Window &amp; Door DATA INPUT'!S99="yes"),"C",IF(AND(C93=1,H93="yes",'Window &amp; Door DATA INPUT'!R99="yes",'Window &amp; Door DATA INPUT'!S99="no"),"D",""))))</f>
        <v/>
      </c>
      <c r="P93" s="100" t="str">
        <f>IF(AND(C93=1,H93="yes",OR(I93=Parameters!$K$12,I93=Parameters!$K$13,I93=Parameters!$K$14)),"E",IF(AND(C93=1,H93="yes",NOT(OR(I93=Parameters!$K$12,I93=Parameters!$K$13,I93=Parameters!$K$14))),"F",""))</f>
        <v/>
      </c>
      <c r="Q93" s="100" t="str">
        <f>IF(AND(B93=1,H93="yes"),VLOOKUP(I93,Parameters!$K$4:$M$16,3,FALSE),"")</f>
        <v/>
      </c>
      <c r="R93" s="100" t="str">
        <f>IF(AND(OR(O93="A",O93="B",O93="d"),Q93="input"),'Window &amp; Door DATA INPUT'!AA99,IF(AND(O93="C",Q93="input"),'Window &amp; Door DATA INPUT'!W99,Calculations!Q93))</f>
        <v/>
      </c>
      <c r="S93" s="75" t="str">
        <f>IF('Window &amp; Door DATA INPUT'!X99="Yes",'Window &amp; Door DATA INPUT'!Y99/1000,IF(B93=1,"N/A",""))</f>
        <v/>
      </c>
      <c r="T93" s="26" t="str">
        <f>IF(Q93="calc",IF(O93="c",'Window &amp; Door DATA INPUT'!U99/1000,(Parameters!$S$4-'Window &amp; Door DATA INPUT'!Z99+Parameters!$Q$4)/1000),"")</f>
        <v/>
      </c>
      <c r="U93" s="26" t="str">
        <f t="shared" si="50"/>
        <v/>
      </c>
      <c r="V93" s="26" t="str">
        <f t="shared" si="51"/>
        <v/>
      </c>
      <c r="W93" s="80" t="str">
        <f t="shared" si="52"/>
        <v/>
      </c>
      <c r="X93" s="26" t="str">
        <f>IF(OR($H93="no",$B93=0),"",IF($I93=Parameters!$K$15,$L93/($M93/2),$L93/$M93))</f>
        <v/>
      </c>
      <c r="Y93" s="26" t="str">
        <f>IF(OR($H93="no",$B93=0),"",IF($X93&lt;0.5,Parameters!$X$4,IF($X93&lt;1,Parameters!$Y$4,IF($X93&lt;2,Parameters!$Z$4,Parameters!$AA$4))))</f>
        <v/>
      </c>
      <c r="Z93" s="26" t="str">
        <f>IF(OR($H93="no",$B93=0),"",IF($X93&lt;0.5,Parameters!$X$5,IF($X93&lt;1,Parameters!$Y$5,IF($X93&lt;2,Parameters!$Z$5,Parameters!$AA$5))))</f>
        <v/>
      </c>
      <c r="AA93" s="26" t="str">
        <f>IF(OR($H93="no",$B93=0),"",IF($I93=Parameters!$K$15,(2*($M93/2)*SIN(RADIANS(Calculations!$W93/2))),(2*$M93*SIN(RADIANS($W93/2)))))</f>
        <v/>
      </c>
      <c r="AB93" s="26" t="str">
        <f t="shared" si="10"/>
        <v/>
      </c>
      <c r="AC93" s="26" t="str">
        <f>IF(OR($H93="no",$B93=0),"",IF($I93=Parameters!$K$15,$AB93*$N93/2,$AB93*$N93))</f>
        <v/>
      </c>
      <c r="AD93" s="112" t="str">
        <f>IF(OR($H93="no",$B93=0),"",IF($I93=Parameters!$K$15,$AC93*2/Parameters!$AB$4,$AC93/Parameters!$AB$4))</f>
        <v/>
      </c>
      <c r="AE93" s="26" t="str">
        <f>IF(AND(O93="B",Q93="calc"),V93,IF(AND(O93="C",Q93="calc"),'Window &amp; Door DATA INPUT'!T99/1000,""))</f>
        <v/>
      </c>
      <c r="AF93" s="100" t="str">
        <f>IF(AND(O93="B",Q93="input"),'Window &amp; Door DATA INPUT'!AA99,IF(AND(O93="C",Q93="input",P93="F"),'Window &amp; Door DATA INPUT'!V99,IF(AND(O93="C",P93="E"),0,IF(AND(O93="D"),0,IF(AND(B93=1,C93=0),"",(Calculations!Q93))))))</f>
        <v/>
      </c>
      <c r="AG93" s="80" t="str">
        <f t="shared" si="53"/>
        <v/>
      </c>
      <c r="AH93" s="26" t="str">
        <f>IF(OR($H93="no",$C93=0),"",IF($I93=Parameters!$K$15,$L93/($M93/2),$L93/$M93))</f>
        <v/>
      </c>
      <c r="AI93" s="26" t="str">
        <f>IF(OR($H93="no",$C93=0),"",IF($AH93&lt;0.5,Parameters!$X$4,IF($AH93&lt;1,Parameters!$Y$4,IF($AH93&lt;2,Parameters!$Z$4,Parameters!$AA$4))))</f>
        <v/>
      </c>
      <c r="AJ93" s="26" t="str">
        <f>IF(OR($H93="no",$C93=0),"",IF($AH93&lt;0.5,Parameters!$X$5,IF($AH93&lt;1,Parameters!$Y$5,IF($AH93&lt;2,Parameters!$Z$5,Parameters!$AA$5))))</f>
        <v/>
      </c>
      <c r="AK93" s="26" t="str">
        <f>IF(OR($H93="no",$C93=0),"",IF($I93=Parameters!$K$15,(2*($M93/2)*SIN(RADIANS(Calculations!$AG93/2))),(2*$M93*SIN(RADIANS($AG93/2)))))</f>
        <v/>
      </c>
      <c r="AL93" s="26" t="str">
        <f t="shared" si="11"/>
        <v/>
      </c>
      <c r="AM93" s="26" t="str">
        <f>IF(OR($H93="no",$C93=0),"",IF($I93=Parameters!$K$15,$AL93*$N93/2,$AL93*$N93))</f>
        <v/>
      </c>
      <c r="AN93" s="112" t="str">
        <f>IF(OR($H93="no",$C93=0),"",IF($I93=Parameters!$K$15,$AM93*2/Parameters!$AB$4,$AM93/Parameters!$AB$4))</f>
        <v/>
      </c>
      <c r="AU93" s="5"/>
      <c r="BF93" s="5"/>
      <c r="BG93" s="5"/>
      <c r="BH93" s="5"/>
      <c r="BI93" s="292">
        <f>'Window &amp; Door DATA INPUT'!H99</f>
        <v>0</v>
      </c>
      <c r="BJ93" s="293" t="str">
        <f t="shared" si="54"/>
        <v/>
      </c>
      <c r="BK93" s="5"/>
      <c r="BL93" s="5"/>
      <c r="BM93" s="5"/>
    </row>
    <row r="94" spans="2:65" x14ac:dyDescent="0.3">
      <c r="B94" s="53">
        <f>IF('Window &amp; Door DATA INPUT'!B100&gt;1,1,0)</f>
        <v>0</v>
      </c>
      <c r="C94" s="53">
        <f>IF(AND(B94=1,OR(D94=Parameters!$D$17, D94=Parameters!$D$18,D94=Parameters!$D$19,D94=Parameters!$D$20,D94=Parameters!$D$21,D94=Parameters!$D$22, D94=Parameters!$D$23, D94=Parameters!$D$24)),1,0)</f>
        <v>0</v>
      </c>
      <c r="D94" s="55" t="str">
        <f>IF('Window &amp; Door DATA INPUT'!B100="","",'Window &amp; Door DATA INPUT'!B100)</f>
        <v/>
      </c>
      <c r="E94" s="25" t="str">
        <f>IF('Window &amp; Door DATA INPUT'!D100="","",'Window &amp; Door DATA INPUT'!D100)</f>
        <v/>
      </c>
      <c r="F94" s="25" t="str">
        <f>IF(B94=1,'Window &amp; Door DATA INPUT'!H100&amp;RESULTS!$H$5,"")</f>
        <v/>
      </c>
      <c r="G94" s="25" t="str">
        <f>IF(B94=1,VLOOKUP(F94,Parameters!$H$4:$I$20,2,FALSE),"")</f>
        <v/>
      </c>
      <c r="H94" s="25" t="str">
        <f>IF(OR('Window &amp; Door DATA INPUT'!J100=Parameters!$K$4,'Window &amp; Door DATA INPUT'!J100=Parameters!$K$11),"No",IF('Window &amp; Door DATA INPUT'!K100="","",'Window &amp; Door DATA INPUT'!K100))</f>
        <v/>
      </c>
      <c r="I94" s="25" t="str">
        <f>IF('Window &amp; Door DATA INPUT'!J100="","",'Window &amp; Door DATA INPUT'!J100)</f>
        <v/>
      </c>
      <c r="J94" s="71" t="str">
        <f>IF('Window &amp; Door DATA INPUT'!L100=Parameters!$O$5,'Window &amp; Door DATA INPUT'!O100,IF(B94=1,('Window &amp; Door DATA INPUT'!N100*'Window &amp; Door DATA INPUT'!M100)/1000000,""))</f>
        <v/>
      </c>
      <c r="K94" s="72" t="str">
        <f>IF('Window &amp; Door DATA INPUT'!J100="","",VLOOKUP('Window &amp; Door DATA INPUT'!J100,Parameters!$K$4:$L$16,2,FALSE))</f>
        <v/>
      </c>
      <c r="L94" s="26" t="str">
        <f>IF($H94="yes",IF($K94="Y",'Window &amp; Door DATA INPUT'!Q100/1000,IF($K94="N",'Window &amp; Door DATA INPUT'!P100/1000)),"")</f>
        <v/>
      </c>
      <c r="M94" s="26" t="str">
        <f>IF($H94="yes",IF($K94="Y",'Window &amp; Door DATA INPUT'!P100/1000,IF($K94="N",'Window &amp; Door DATA INPUT'!Q100/1000)),"")</f>
        <v/>
      </c>
      <c r="N94" s="71" t="str">
        <f t="shared" si="49"/>
        <v/>
      </c>
      <c r="O94" s="72" t="str">
        <f>IF(AND(B94=1,C94=0,H94="yes"),"A",IF(AND(C94=1,H94="yes",'Window &amp; Door DATA INPUT'!R100="no"),"B",IF(AND(C94=1,H94="yes",'Window &amp; Door DATA INPUT'!R100="yes",'Window &amp; Door DATA INPUT'!S100="yes"),"C",IF(AND(C94=1,H94="yes",'Window &amp; Door DATA INPUT'!R100="yes",'Window &amp; Door DATA INPUT'!S100="no"),"D",""))))</f>
        <v/>
      </c>
      <c r="P94" s="100" t="str">
        <f>IF(AND(C94=1,H94="yes",OR(I94=Parameters!$K$12,I94=Parameters!$K$13,I94=Parameters!$K$14)),"E",IF(AND(C94=1,H94="yes",NOT(OR(I94=Parameters!$K$12,I94=Parameters!$K$13,I94=Parameters!$K$14))),"F",""))</f>
        <v/>
      </c>
      <c r="Q94" s="100" t="str">
        <f>IF(AND(B94=1,H94="yes"),VLOOKUP(I94,Parameters!$K$4:$M$16,3,FALSE),"")</f>
        <v/>
      </c>
      <c r="R94" s="100" t="str">
        <f>IF(AND(OR(O94="A",O94="B",O94="d"),Q94="input"),'Window &amp; Door DATA INPUT'!AA100,IF(AND(O94="C",Q94="input"),'Window &amp; Door DATA INPUT'!W100,Calculations!Q94))</f>
        <v/>
      </c>
      <c r="S94" s="75" t="str">
        <f>IF('Window &amp; Door DATA INPUT'!X100="Yes",'Window &amp; Door DATA INPUT'!Y100/1000,IF(B94=1,"N/A",""))</f>
        <v/>
      </c>
      <c r="T94" s="26" t="str">
        <f>IF(Q94="calc",IF(O94="c",'Window &amp; Door DATA INPUT'!U100/1000,(Parameters!$S$4-'Window &amp; Door DATA INPUT'!Z100+Parameters!$Q$4)/1000),"")</f>
        <v/>
      </c>
      <c r="U94" s="26" t="str">
        <f t="shared" si="50"/>
        <v/>
      </c>
      <c r="V94" s="26" t="str">
        <f t="shared" si="51"/>
        <v/>
      </c>
      <c r="W94" s="80" t="str">
        <f t="shared" si="52"/>
        <v/>
      </c>
      <c r="X94" s="26" t="str">
        <f>IF(OR($H94="no",$B94=0),"",IF($I94=Parameters!$K$15,$L94/($M94/2),$L94/$M94))</f>
        <v/>
      </c>
      <c r="Y94" s="26" t="str">
        <f>IF(OR($H94="no",$B94=0),"",IF($X94&lt;0.5,Parameters!$X$4,IF($X94&lt;1,Parameters!$Y$4,IF($X94&lt;2,Parameters!$Z$4,Parameters!$AA$4))))</f>
        <v/>
      </c>
      <c r="Z94" s="26" t="str">
        <f>IF(OR($H94="no",$B94=0),"",IF($X94&lt;0.5,Parameters!$X$5,IF($X94&lt;1,Parameters!$Y$5,IF($X94&lt;2,Parameters!$Z$5,Parameters!$AA$5))))</f>
        <v/>
      </c>
      <c r="AA94" s="26" t="str">
        <f>IF(OR($H94="no",$B94=0),"",IF($I94=Parameters!$K$15,(2*($M94/2)*SIN(RADIANS(Calculations!$W94/2))),(2*$M94*SIN(RADIANS($W94/2)))))</f>
        <v/>
      </c>
      <c r="AB94" s="26" t="str">
        <f t="shared" si="10"/>
        <v/>
      </c>
      <c r="AC94" s="26" t="str">
        <f>IF(OR($H94="no",$B94=0),"",IF($I94=Parameters!$K$15,$AB94*$N94/2,$AB94*$N94))</f>
        <v/>
      </c>
      <c r="AD94" s="112" t="str">
        <f>IF(OR($H94="no",$B94=0),"",IF($I94=Parameters!$K$15,$AC94*2/Parameters!$AB$4,$AC94/Parameters!$AB$4))</f>
        <v/>
      </c>
      <c r="AE94" s="26" t="str">
        <f>IF(AND(O94="B",Q94="calc"),V94,IF(AND(O94="C",Q94="calc"),'Window &amp; Door DATA INPUT'!T100/1000,""))</f>
        <v/>
      </c>
      <c r="AF94" s="100" t="str">
        <f>IF(AND(O94="B",Q94="input"),'Window &amp; Door DATA INPUT'!AA100,IF(AND(O94="C",Q94="input",P94="F"),'Window &amp; Door DATA INPUT'!V100,IF(AND(O94="C",P94="E"),0,IF(AND(O94="D"),0,IF(AND(B94=1,C94=0),"",(Calculations!Q94))))))</f>
        <v/>
      </c>
      <c r="AG94" s="80" t="str">
        <f t="shared" si="53"/>
        <v/>
      </c>
      <c r="AH94" s="26" t="str">
        <f>IF(OR($H94="no",$C94=0),"",IF($I94=Parameters!$K$15,$L94/($M94/2),$L94/$M94))</f>
        <v/>
      </c>
      <c r="AI94" s="26" t="str">
        <f>IF(OR($H94="no",$C94=0),"",IF($AH94&lt;0.5,Parameters!$X$4,IF($AH94&lt;1,Parameters!$Y$4,IF($AH94&lt;2,Parameters!$Z$4,Parameters!$AA$4))))</f>
        <v/>
      </c>
      <c r="AJ94" s="26" t="str">
        <f>IF(OR($H94="no",$C94=0),"",IF($AH94&lt;0.5,Parameters!$X$5,IF($AH94&lt;1,Parameters!$Y$5,IF($AH94&lt;2,Parameters!$Z$5,Parameters!$AA$5))))</f>
        <v/>
      </c>
      <c r="AK94" s="26" t="str">
        <f>IF(OR($H94="no",$C94=0),"",IF($I94=Parameters!$K$15,(2*($M94/2)*SIN(RADIANS(Calculations!$AG94/2))),(2*$M94*SIN(RADIANS($AG94/2)))))</f>
        <v/>
      </c>
      <c r="AL94" s="26" t="str">
        <f t="shared" si="11"/>
        <v/>
      </c>
      <c r="AM94" s="26" t="str">
        <f>IF(OR($H94="no",$C94=0),"",IF($I94=Parameters!$K$15,$AL94*$N94/2,$AL94*$N94))</f>
        <v/>
      </c>
      <c r="AN94" s="112" t="str">
        <f>IF(OR($H94="no",$C94=0),"",IF($I94=Parameters!$K$15,$AM94*2/Parameters!$AB$4,$AM94/Parameters!$AB$4))</f>
        <v/>
      </c>
      <c r="AU94" s="5"/>
      <c r="BF94" s="5"/>
      <c r="BG94" s="5"/>
      <c r="BH94" s="5"/>
      <c r="BI94" s="292">
        <f>'Window &amp; Door DATA INPUT'!H100</f>
        <v>0</v>
      </c>
      <c r="BJ94" s="293" t="str">
        <f t="shared" si="54"/>
        <v/>
      </c>
      <c r="BK94" s="5"/>
      <c r="BL94" s="5"/>
      <c r="BM94" s="5"/>
    </row>
    <row r="95" spans="2:65" x14ac:dyDescent="0.3">
      <c r="B95" s="53">
        <f>IF('Window &amp; Door DATA INPUT'!B101&gt;1,1,0)</f>
        <v>0</v>
      </c>
      <c r="C95" s="53">
        <f>IF(AND(B95=1,OR(D95=Parameters!$D$17, D95=Parameters!$D$18,D95=Parameters!$D$19,D95=Parameters!$D$20,D95=Parameters!$D$21,D95=Parameters!$D$22, D95=Parameters!$D$23, D95=Parameters!$D$24)),1,0)</f>
        <v>0</v>
      </c>
      <c r="D95" s="55" t="str">
        <f>IF('Window &amp; Door DATA INPUT'!B101="","",'Window &amp; Door DATA INPUT'!B101)</f>
        <v/>
      </c>
      <c r="E95" s="25" t="str">
        <f>IF('Window &amp; Door DATA INPUT'!D101="","",'Window &amp; Door DATA INPUT'!D101)</f>
        <v/>
      </c>
      <c r="F95" s="25" t="str">
        <f>IF(B95=1,'Window &amp; Door DATA INPUT'!H101&amp;RESULTS!$H$5,"")</f>
        <v/>
      </c>
      <c r="G95" s="25" t="str">
        <f>IF(B95=1,VLOOKUP(F95,Parameters!$H$4:$I$20,2,FALSE),"")</f>
        <v/>
      </c>
      <c r="H95" s="25" t="str">
        <f>IF(OR('Window &amp; Door DATA INPUT'!J101=Parameters!$K$4,'Window &amp; Door DATA INPUT'!J101=Parameters!$K$11),"No",IF('Window &amp; Door DATA INPUT'!K101="","",'Window &amp; Door DATA INPUT'!K101))</f>
        <v/>
      </c>
      <c r="I95" s="25" t="str">
        <f>IF('Window &amp; Door DATA INPUT'!J101="","",'Window &amp; Door DATA INPUT'!J101)</f>
        <v/>
      </c>
      <c r="J95" s="71" t="str">
        <f>IF('Window &amp; Door DATA INPUT'!L101=Parameters!$O$5,'Window &amp; Door DATA INPUT'!O101,IF(B95=1,('Window &amp; Door DATA INPUT'!N101*'Window &amp; Door DATA INPUT'!M101)/1000000,""))</f>
        <v/>
      </c>
      <c r="K95" s="72" t="str">
        <f>IF('Window &amp; Door DATA INPUT'!J101="","",VLOOKUP('Window &amp; Door DATA INPUT'!J101,Parameters!$K$4:$L$16,2,FALSE))</f>
        <v/>
      </c>
      <c r="L95" s="26" t="str">
        <f>IF($H95="yes",IF($K95="Y",'Window &amp; Door DATA INPUT'!Q101/1000,IF($K95="N",'Window &amp; Door DATA INPUT'!P101/1000)),"")</f>
        <v/>
      </c>
      <c r="M95" s="26" t="str">
        <f>IF($H95="yes",IF($K95="Y",'Window &amp; Door DATA INPUT'!P101/1000,IF($K95="N",'Window &amp; Door DATA INPUT'!Q101/1000)),"")</f>
        <v/>
      </c>
      <c r="N95" s="71" t="str">
        <f t="shared" si="49"/>
        <v/>
      </c>
      <c r="O95" s="72" t="str">
        <f>IF(AND(B95=1,C95=0,H95="yes"),"A",IF(AND(C95=1,H95="yes",'Window &amp; Door DATA INPUT'!R101="no"),"B",IF(AND(C95=1,H95="yes",'Window &amp; Door DATA INPUT'!R101="yes",'Window &amp; Door DATA INPUT'!S101="yes"),"C",IF(AND(C95=1,H95="yes",'Window &amp; Door DATA INPUT'!R101="yes",'Window &amp; Door DATA INPUT'!S101="no"),"D",""))))</f>
        <v/>
      </c>
      <c r="P95" s="100" t="str">
        <f>IF(AND(C95=1,H95="yes",OR(I95=Parameters!$K$12,I95=Parameters!$K$13,I95=Parameters!$K$14)),"E",IF(AND(C95=1,H95="yes",NOT(OR(I95=Parameters!$K$12,I95=Parameters!$K$13,I95=Parameters!$K$14))),"F",""))</f>
        <v/>
      </c>
      <c r="Q95" s="100" t="str">
        <f>IF(AND(B95=1,H95="yes"),VLOOKUP(I95,Parameters!$K$4:$M$16,3,FALSE),"")</f>
        <v/>
      </c>
      <c r="R95" s="100" t="str">
        <f>IF(AND(OR(O95="A",O95="B",O95="d"),Q95="input"),'Window &amp; Door DATA INPUT'!AA101,IF(AND(O95="C",Q95="input"),'Window &amp; Door DATA INPUT'!W101,Calculations!Q95))</f>
        <v/>
      </c>
      <c r="S95" s="75" t="str">
        <f>IF('Window &amp; Door DATA INPUT'!X101="Yes",'Window &amp; Door DATA INPUT'!Y101/1000,IF(B95=1,"N/A",""))</f>
        <v/>
      </c>
      <c r="T95" s="26" t="str">
        <f>IF(Q95="calc",IF(O95="c",'Window &amp; Door DATA INPUT'!U101/1000,(Parameters!$S$4-'Window &amp; Door DATA INPUT'!Z101+Parameters!$Q$4)/1000),"")</f>
        <v/>
      </c>
      <c r="U95" s="26" t="str">
        <f t="shared" si="50"/>
        <v/>
      </c>
      <c r="V95" s="26" t="str">
        <f t="shared" si="51"/>
        <v/>
      </c>
      <c r="W95" s="80" t="str">
        <f t="shared" si="52"/>
        <v/>
      </c>
      <c r="X95" s="26" t="str">
        <f>IF(OR($H95="no",$B95=0),"",IF($I95=Parameters!$K$15,$L95/($M95/2),$L95/$M95))</f>
        <v/>
      </c>
      <c r="Y95" s="26" t="str">
        <f>IF(OR($H95="no",$B95=0),"",IF($X95&lt;0.5,Parameters!$X$4,IF($X95&lt;1,Parameters!$Y$4,IF($X95&lt;2,Parameters!$Z$4,Parameters!$AA$4))))</f>
        <v/>
      </c>
      <c r="Z95" s="26" t="str">
        <f>IF(OR($H95="no",$B95=0),"",IF($X95&lt;0.5,Parameters!$X$5,IF($X95&lt;1,Parameters!$Y$5,IF($X95&lt;2,Parameters!$Z$5,Parameters!$AA$5))))</f>
        <v/>
      </c>
      <c r="AA95" s="26" t="str">
        <f>IF(OR($H95="no",$B95=0),"",IF($I95=Parameters!$K$15,(2*($M95/2)*SIN(RADIANS(Calculations!$W95/2))),(2*$M95*SIN(RADIANS($W95/2)))))</f>
        <v/>
      </c>
      <c r="AB95" s="26" t="str">
        <f t="shared" si="10"/>
        <v/>
      </c>
      <c r="AC95" s="26" t="str">
        <f>IF(OR($H95="no",$B95=0),"",IF($I95=Parameters!$K$15,$AB95*$N95/2,$AB95*$N95))</f>
        <v/>
      </c>
      <c r="AD95" s="112" t="str">
        <f>IF(OR($H95="no",$B95=0),"",IF($I95=Parameters!$K$15,$AC95*2/Parameters!$AB$4,$AC95/Parameters!$AB$4))</f>
        <v/>
      </c>
      <c r="AE95" s="26" t="str">
        <f>IF(AND(O95="B",Q95="calc"),V95,IF(AND(O95="C",Q95="calc"),'Window &amp; Door DATA INPUT'!T101/1000,""))</f>
        <v/>
      </c>
      <c r="AF95" s="100" t="str">
        <f>IF(AND(O95="B",Q95="input"),'Window &amp; Door DATA INPUT'!AA101,IF(AND(O95="C",Q95="input",P95="F"),'Window &amp; Door DATA INPUT'!V101,IF(AND(O95="C",P95="E"),0,IF(AND(O95="D"),0,IF(AND(B95=1,C95=0),"",(Calculations!Q95))))))</f>
        <v/>
      </c>
      <c r="AG95" s="80" t="str">
        <f t="shared" si="53"/>
        <v/>
      </c>
      <c r="AH95" s="26" t="str">
        <f>IF(OR($H95="no",$C95=0),"",IF($I95=Parameters!$K$15,$L95/($M95/2),$L95/$M95))</f>
        <v/>
      </c>
      <c r="AI95" s="26" t="str">
        <f>IF(OR($H95="no",$C95=0),"",IF($AH95&lt;0.5,Parameters!$X$4,IF($AH95&lt;1,Parameters!$Y$4,IF($AH95&lt;2,Parameters!$Z$4,Parameters!$AA$4))))</f>
        <v/>
      </c>
      <c r="AJ95" s="26" t="str">
        <f>IF(OR($H95="no",$C95=0),"",IF($AH95&lt;0.5,Parameters!$X$5,IF($AH95&lt;1,Parameters!$Y$5,IF($AH95&lt;2,Parameters!$Z$5,Parameters!$AA$5))))</f>
        <v/>
      </c>
      <c r="AK95" s="26" t="str">
        <f>IF(OR($H95="no",$C95=0),"",IF($I95=Parameters!$K$15,(2*($M95/2)*SIN(RADIANS(Calculations!$AG95/2))),(2*$M95*SIN(RADIANS($AG95/2)))))</f>
        <v/>
      </c>
      <c r="AL95" s="26" t="str">
        <f t="shared" si="11"/>
        <v/>
      </c>
      <c r="AM95" s="26" t="str">
        <f>IF(OR($H95="no",$C95=0),"",IF($I95=Parameters!$K$15,$AL95*$N95/2,$AL95*$N95))</f>
        <v/>
      </c>
      <c r="AN95" s="112" t="str">
        <f>IF(OR($H95="no",$C95=0),"",IF($I95=Parameters!$K$15,$AM95*2/Parameters!$AB$4,$AM95/Parameters!$AB$4))</f>
        <v/>
      </c>
      <c r="AU95" s="5"/>
      <c r="BF95" s="5"/>
      <c r="BG95" s="5"/>
      <c r="BH95" s="5"/>
      <c r="BI95" s="292">
        <f>'Window &amp; Door DATA INPUT'!H101</f>
        <v>0</v>
      </c>
      <c r="BJ95" s="293" t="str">
        <f t="shared" si="54"/>
        <v/>
      </c>
      <c r="BK95" s="5"/>
      <c r="BL95" s="5"/>
      <c r="BM95" s="5"/>
    </row>
    <row r="96" spans="2:65" x14ac:dyDescent="0.3">
      <c r="B96" s="53">
        <f>IF('Window &amp; Door DATA INPUT'!B102&gt;1,1,0)</f>
        <v>0</v>
      </c>
      <c r="C96" s="53">
        <f>IF(AND(B96=1,OR(D96=Parameters!$D$17, D96=Parameters!$D$18,D96=Parameters!$D$19,D96=Parameters!$D$20,D96=Parameters!$D$21,D96=Parameters!$D$22, D96=Parameters!$D$23, D96=Parameters!$D$24)),1,0)</f>
        <v>0</v>
      </c>
      <c r="D96" s="55" t="str">
        <f>IF('Window &amp; Door DATA INPUT'!B102="","",'Window &amp; Door DATA INPUT'!B102)</f>
        <v/>
      </c>
      <c r="E96" s="25" t="str">
        <f>IF('Window &amp; Door DATA INPUT'!D102="","",'Window &amp; Door DATA INPUT'!D102)</f>
        <v/>
      </c>
      <c r="F96" s="25" t="str">
        <f>IF(B96=1,'Window &amp; Door DATA INPUT'!H102&amp;RESULTS!$H$5,"")</f>
        <v/>
      </c>
      <c r="G96" s="25" t="str">
        <f>IF(B96=1,VLOOKUP(F96,Parameters!$H$4:$I$20,2,FALSE),"")</f>
        <v/>
      </c>
      <c r="H96" s="25" t="str">
        <f>IF(OR('Window &amp; Door DATA INPUT'!J102=Parameters!$K$4,'Window &amp; Door DATA INPUT'!J102=Parameters!$K$11),"No",IF('Window &amp; Door DATA INPUT'!K102="","",'Window &amp; Door DATA INPUT'!K102))</f>
        <v/>
      </c>
      <c r="I96" s="25" t="str">
        <f>IF('Window &amp; Door DATA INPUT'!J102="","",'Window &amp; Door DATA INPUT'!J102)</f>
        <v/>
      </c>
      <c r="J96" s="71" t="str">
        <f>IF('Window &amp; Door DATA INPUT'!L102=Parameters!$O$5,'Window &amp; Door DATA INPUT'!O102,IF(B96=1,('Window &amp; Door DATA INPUT'!N102*'Window &amp; Door DATA INPUT'!M102)/1000000,""))</f>
        <v/>
      </c>
      <c r="K96" s="72" t="str">
        <f>IF('Window &amp; Door DATA INPUT'!J102="","",VLOOKUP('Window &amp; Door DATA INPUT'!J102,Parameters!$K$4:$L$16,2,FALSE))</f>
        <v/>
      </c>
      <c r="L96" s="26" t="str">
        <f>IF($H96="yes",IF($K96="Y",'Window &amp; Door DATA INPUT'!Q102/1000,IF($K96="N",'Window &amp; Door DATA INPUT'!P102/1000)),"")</f>
        <v/>
      </c>
      <c r="M96" s="26" t="str">
        <f>IF($H96="yes",IF($K96="Y",'Window &amp; Door DATA INPUT'!P102/1000,IF($K96="N",'Window &amp; Door DATA INPUT'!Q102/1000)),"")</f>
        <v/>
      </c>
      <c r="N96" s="71" t="str">
        <f t="shared" si="49"/>
        <v/>
      </c>
      <c r="O96" s="72" t="str">
        <f>IF(AND(B96=1,C96=0,H96="yes"),"A",IF(AND(C96=1,H96="yes",'Window &amp; Door DATA INPUT'!R102="no"),"B",IF(AND(C96=1,H96="yes",'Window &amp; Door DATA INPUT'!R102="yes",'Window &amp; Door DATA INPUT'!S102="yes"),"C",IF(AND(C96=1,H96="yes",'Window &amp; Door DATA INPUT'!R102="yes",'Window &amp; Door DATA INPUT'!S102="no"),"D",""))))</f>
        <v/>
      </c>
      <c r="P96" s="100" t="str">
        <f>IF(AND(C96=1,H96="yes",OR(I96=Parameters!$K$12,I96=Parameters!$K$13,I96=Parameters!$K$14)),"E",IF(AND(C96=1,H96="yes",NOT(OR(I96=Parameters!$K$12,I96=Parameters!$K$13,I96=Parameters!$K$14))),"F",""))</f>
        <v/>
      </c>
      <c r="Q96" s="100" t="str">
        <f>IF(AND(B96=1,H96="yes"),VLOOKUP(I96,Parameters!$K$4:$M$16,3,FALSE),"")</f>
        <v/>
      </c>
      <c r="R96" s="100" t="str">
        <f>IF(AND(OR(O96="A",O96="B",O96="d"),Q96="input"),'Window &amp; Door DATA INPUT'!AA102,IF(AND(O96="C",Q96="input"),'Window &amp; Door DATA INPUT'!W102,Calculations!Q96))</f>
        <v/>
      </c>
      <c r="S96" s="75" t="str">
        <f>IF('Window &amp; Door DATA INPUT'!X102="Yes",'Window &amp; Door DATA INPUT'!Y102/1000,IF(B96=1,"N/A",""))</f>
        <v/>
      </c>
      <c r="T96" s="26" t="str">
        <f>IF(Q96="calc",IF(O96="c",'Window &amp; Door DATA INPUT'!U102/1000,(Parameters!$S$4-'Window &amp; Door DATA INPUT'!Z102+Parameters!$Q$4)/1000),"")</f>
        <v/>
      </c>
      <c r="U96" s="26" t="str">
        <f t="shared" si="50"/>
        <v/>
      </c>
      <c r="V96" s="26" t="str">
        <f t="shared" si="51"/>
        <v/>
      </c>
      <c r="W96" s="80" t="str">
        <f t="shared" si="52"/>
        <v/>
      </c>
      <c r="X96" s="26" t="str">
        <f>IF(OR($H96="no",$B96=0),"",IF($I96=Parameters!$K$15,$L96/($M96/2),$L96/$M96))</f>
        <v/>
      </c>
      <c r="Y96" s="26" t="str">
        <f>IF(OR($H96="no",$B96=0),"",IF($X96&lt;0.5,Parameters!$X$4,IF($X96&lt;1,Parameters!$Y$4,IF($X96&lt;2,Parameters!$Z$4,Parameters!$AA$4))))</f>
        <v/>
      </c>
      <c r="Z96" s="26" t="str">
        <f>IF(OR($H96="no",$B96=0),"",IF($X96&lt;0.5,Parameters!$X$5,IF($X96&lt;1,Parameters!$Y$5,IF($X96&lt;2,Parameters!$Z$5,Parameters!$AA$5))))</f>
        <v/>
      </c>
      <c r="AA96" s="26" t="str">
        <f>IF(OR($H96="no",$B96=0),"",IF($I96=Parameters!$K$15,(2*($M96/2)*SIN(RADIANS(Calculations!$W96/2))),(2*$M96*SIN(RADIANS($W96/2)))))</f>
        <v/>
      </c>
      <c r="AB96" s="26" t="str">
        <f t="shared" si="10"/>
        <v/>
      </c>
      <c r="AC96" s="26" t="str">
        <f>IF(OR($H96="no",$B96=0),"",IF($I96=Parameters!$K$15,$AB96*$N96/2,$AB96*$N96))</f>
        <v/>
      </c>
      <c r="AD96" s="112" t="str">
        <f>IF(OR($H96="no",$B96=0),"",IF($I96=Parameters!$K$15,$AC96*2/Parameters!$AB$4,$AC96/Parameters!$AB$4))</f>
        <v/>
      </c>
      <c r="AE96" s="26" t="str">
        <f>IF(AND(O96="B",Q96="calc"),V96,IF(AND(O96="C",Q96="calc"),'Window &amp; Door DATA INPUT'!T102/1000,""))</f>
        <v/>
      </c>
      <c r="AF96" s="100" t="str">
        <f>IF(AND(O96="B",Q96="input"),'Window &amp; Door DATA INPUT'!AA102,IF(AND(O96="C",Q96="input",P96="F"),'Window &amp; Door DATA INPUT'!V102,IF(AND(O96="C",P96="E"),0,IF(AND(O96="D"),0,IF(AND(B96=1,C96=0),"",(Calculations!Q96))))))</f>
        <v/>
      </c>
      <c r="AG96" s="80" t="str">
        <f t="shared" si="53"/>
        <v/>
      </c>
      <c r="AH96" s="26" t="str">
        <f>IF(OR($H96="no",$C96=0),"",IF($I96=Parameters!$K$15,$L96/($M96/2),$L96/$M96))</f>
        <v/>
      </c>
      <c r="AI96" s="26" t="str">
        <f>IF(OR($H96="no",$C96=0),"",IF($AH96&lt;0.5,Parameters!$X$4,IF($AH96&lt;1,Parameters!$Y$4,IF($AH96&lt;2,Parameters!$Z$4,Parameters!$AA$4))))</f>
        <v/>
      </c>
      <c r="AJ96" s="26" t="str">
        <f>IF(OR($H96="no",$C96=0),"",IF($AH96&lt;0.5,Parameters!$X$5,IF($AH96&lt;1,Parameters!$Y$5,IF($AH96&lt;2,Parameters!$Z$5,Parameters!$AA$5))))</f>
        <v/>
      </c>
      <c r="AK96" s="26" t="str">
        <f>IF(OR($H96="no",$C96=0),"",IF($I96=Parameters!$K$15,(2*($M96/2)*SIN(RADIANS(Calculations!$AG96/2))),(2*$M96*SIN(RADIANS($AG96/2)))))</f>
        <v/>
      </c>
      <c r="AL96" s="26" t="str">
        <f t="shared" si="11"/>
        <v/>
      </c>
      <c r="AM96" s="26" t="str">
        <f>IF(OR($H96="no",$C96=0),"",IF($I96=Parameters!$K$15,$AL96*$N96/2,$AL96*$N96))</f>
        <v/>
      </c>
      <c r="AN96" s="112" t="str">
        <f>IF(OR($H96="no",$C96=0),"",IF($I96=Parameters!$K$15,$AM96*2/Parameters!$AB$4,$AM96/Parameters!$AB$4))</f>
        <v/>
      </c>
      <c r="AU96" s="5"/>
      <c r="BF96" s="5"/>
      <c r="BG96" s="5"/>
      <c r="BH96" s="5"/>
      <c r="BI96" s="292">
        <f>'Window &amp; Door DATA INPUT'!H102</f>
        <v>0</v>
      </c>
      <c r="BJ96" s="293" t="str">
        <f t="shared" si="54"/>
        <v/>
      </c>
      <c r="BK96" s="5"/>
      <c r="BL96" s="5"/>
      <c r="BM96" s="5"/>
    </row>
    <row r="97" spans="2:65" x14ac:dyDescent="0.3">
      <c r="B97" s="53">
        <f>IF('Window &amp; Door DATA INPUT'!B103&gt;1,1,0)</f>
        <v>0</v>
      </c>
      <c r="C97" s="53">
        <f>IF(AND(B97=1,OR(D97=Parameters!$D$17, D97=Parameters!$D$18,D97=Parameters!$D$19,D97=Parameters!$D$20,D97=Parameters!$D$21,D97=Parameters!$D$22, D97=Parameters!$D$23, D97=Parameters!$D$24)),1,0)</f>
        <v>0</v>
      </c>
      <c r="D97" s="55" t="str">
        <f>IF('Window &amp; Door DATA INPUT'!B103="","",'Window &amp; Door DATA INPUT'!B103)</f>
        <v/>
      </c>
      <c r="E97" s="25" t="str">
        <f>IF('Window &amp; Door DATA INPUT'!D103="","",'Window &amp; Door DATA INPUT'!D103)</f>
        <v/>
      </c>
      <c r="F97" s="25" t="str">
        <f>IF(B97=1,'Window &amp; Door DATA INPUT'!H103&amp;RESULTS!$H$5,"")</f>
        <v/>
      </c>
      <c r="G97" s="25" t="str">
        <f>IF(B97=1,VLOOKUP(F97,Parameters!$H$4:$I$20,2,FALSE),"")</f>
        <v/>
      </c>
      <c r="H97" s="25" t="str">
        <f>IF(OR('Window &amp; Door DATA INPUT'!J103=Parameters!$K$4,'Window &amp; Door DATA INPUT'!J103=Parameters!$K$11),"No",IF('Window &amp; Door DATA INPUT'!K103="","",'Window &amp; Door DATA INPUT'!K103))</f>
        <v/>
      </c>
      <c r="I97" s="25" t="str">
        <f>IF('Window &amp; Door DATA INPUT'!J103="","",'Window &amp; Door DATA INPUT'!J103)</f>
        <v/>
      </c>
      <c r="J97" s="71" t="str">
        <f>IF('Window &amp; Door DATA INPUT'!L103=Parameters!$O$5,'Window &amp; Door DATA INPUT'!O103,IF(B97=1,('Window &amp; Door DATA INPUT'!N103*'Window &amp; Door DATA INPUT'!M103)/1000000,""))</f>
        <v/>
      </c>
      <c r="K97" s="72" t="str">
        <f>IF('Window &amp; Door DATA INPUT'!J103="","",VLOOKUP('Window &amp; Door DATA INPUT'!J103,Parameters!$K$4:$L$16,2,FALSE))</f>
        <v/>
      </c>
      <c r="L97" s="26" t="str">
        <f>IF($H97="yes",IF($K97="Y",'Window &amp; Door DATA INPUT'!Q103/1000,IF($K97="N",'Window &amp; Door DATA INPUT'!P103/1000)),"")</f>
        <v/>
      </c>
      <c r="M97" s="26" t="str">
        <f>IF($H97="yes",IF($K97="Y",'Window &amp; Door DATA INPUT'!P103/1000,IF($K97="N",'Window &amp; Door DATA INPUT'!Q103/1000)),"")</f>
        <v/>
      </c>
      <c r="N97" s="71" t="str">
        <f t="shared" si="49"/>
        <v/>
      </c>
      <c r="O97" s="72" t="str">
        <f>IF(AND(B97=1,C97=0,H97="yes"),"A",IF(AND(C97=1,H97="yes",'Window &amp; Door DATA INPUT'!R103="no"),"B",IF(AND(C97=1,H97="yes",'Window &amp; Door DATA INPUT'!R103="yes",'Window &amp; Door DATA INPUT'!S103="yes"),"C",IF(AND(C97=1,H97="yes",'Window &amp; Door DATA INPUT'!R103="yes",'Window &amp; Door DATA INPUT'!S103="no"),"D",""))))</f>
        <v/>
      </c>
      <c r="P97" s="100" t="str">
        <f>IF(AND(C97=1,H97="yes",OR(I97=Parameters!$K$12,I97=Parameters!$K$13,I97=Parameters!$K$14)),"E",IF(AND(C97=1,H97="yes",NOT(OR(I97=Parameters!$K$12,I97=Parameters!$K$13,I97=Parameters!$K$14))),"F",""))</f>
        <v/>
      </c>
      <c r="Q97" s="100" t="str">
        <f>IF(AND(B97=1,H97="yes"),VLOOKUP(I97,Parameters!$K$4:$M$16,3,FALSE),"")</f>
        <v/>
      </c>
      <c r="R97" s="100" t="str">
        <f>IF(AND(OR(O97="A",O97="B",O97="d"),Q97="input"),'Window &amp; Door DATA INPUT'!AA103,IF(AND(O97="C",Q97="input"),'Window &amp; Door DATA INPUT'!W103,Calculations!Q97))</f>
        <v/>
      </c>
      <c r="S97" s="75" t="str">
        <f>IF('Window &amp; Door DATA INPUT'!X103="Yes",'Window &amp; Door DATA INPUT'!Y103/1000,IF(B97=1,"N/A",""))</f>
        <v/>
      </c>
      <c r="T97" s="26" t="str">
        <f>IF(Q97="calc",IF(O97="c",'Window &amp; Door DATA INPUT'!U103/1000,(Parameters!$S$4-'Window &amp; Door DATA INPUT'!Z103+Parameters!$Q$4)/1000),"")</f>
        <v/>
      </c>
      <c r="U97" s="26" t="str">
        <f t="shared" si="50"/>
        <v/>
      </c>
      <c r="V97" s="26" t="str">
        <f t="shared" si="51"/>
        <v/>
      </c>
      <c r="W97" s="80" t="str">
        <f t="shared" si="52"/>
        <v/>
      </c>
      <c r="X97" s="26" t="str">
        <f>IF(OR($H97="no",$B97=0),"",IF($I97=Parameters!$K$15,$L97/($M97/2),$L97/$M97))</f>
        <v/>
      </c>
      <c r="Y97" s="26" t="str">
        <f>IF(OR($H97="no",$B97=0),"",IF($X97&lt;0.5,Parameters!$X$4,IF($X97&lt;1,Parameters!$Y$4,IF($X97&lt;2,Parameters!$Z$4,Parameters!$AA$4))))</f>
        <v/>
      </c>
      <c r="Z97" s="26" t="str">
        <f>IF(OR($H97="no",$B97=0),"",IF($X97&lt;0.5,Parameters!$X$5,IF($X97&lt;1,Parameters!$Y$5,IF($X97&lt;2,Parameters!$Z$5,Parameters!$AA$5))))</f>
        <v/>
      </c>
      <c r="AA97" s="26" t="str">
        <f>IF(OR($H97="no",$B97=0),"",IF($I97=Parameters!$K$15,(2*($M97/2)*SIN(RADIANS(Calculations!$W97/2))),(2*$M97*SIN(RADIANS($W97/2)))))</f>
        <v/>
      </c>
      <c r="AB97" s="26" t="str">
        <f t="shared" si="10"/>
        <v/>
      </c>
      <c r="AC97" s="26" t="str">
        <f>IF(OR($H97="no",$B97=0),"",IF($I97=Parameters!$K$15,$AB97*$N97/2,$AB97*$N97))</f>
        <v/>
      </c>
      <c r="AD97" s="112" t="str">
        <f>IF(OR($H97="no",$B97=0),"",IF($I97=Parameters!$K$15,$AC97*2/Parameters!$AB$4,$AC97/Parameters!$AB$4))</f>
        <v/>
      </c>
      <c r="AE97" s="26" t="str">
        <f>IF(AND(O97="B",Q97="calc"),V97,IF(AND(O97="C",Q97="calc"),'Window &amp; Door DATA INPUT'!T103/1000,""))</f>
        <v/>
      </c>
      <c r="AF97" s="100" t="str">
        <f>IF(AND(O97="B",Q97="input"),'Window &amp; Door DATA INPUT'!AA103,IF(AND(O97="C",Q97="input",P97="F"),'Window &amp; Door DATA INPUT'!V103,IF(AND(O97="C",P97="E"),0,IF(AND(O97="D"),0,IF(AND(B97=1,C97=0),"",(Calculations!Q97))))))</f>
        <v/>
      </c>
      <c r="AG97" s="80" t="str">
        <f t="shared" si="53"/>
        <v/>
      </c>
      <c r="AH97" s="26" t="str">
        <f>IF(OR($H97="no",$C97=0),"",IF($I97=Parameters!$K$15,$L97/($M97/2),$L97/$M97))</f>
        <v/>
      </c>
      <c r="AI97" s="26" t="str">
        <f>IF(OR($H97="no",$C97=0),"",IF($AH97&lt;0.5,Parameters!$X$4,IF($AH97&lt;1,Parameters!$Y$4,IF($AH97&lt;2,Parameters!$Z$4,Parameters!$AA$4))))</f>
        <v/>
      </c>
      <c r="AJ97" s="26" t="str">
        <f>IF(OR($H97="no",$C97=0),"",IF($AH97&lt;0.5,Parameters!$X$5,IF($AH97&lt;1,Parameters!$Y$5,IF($AH97&lt;2,Parameters!$Z$5,Parameters!$AA$5))))</f>
        <v/>
      </c>
      <c r="AK97" s="26" t="str">
        <f>IF(OR($H97="no",$C97=0),"",IF($I97=Parameters!$K$15,(2*($M97/2)*SIN(RADIANS(Calculations!$AG97/2))),(2*$M97*SIN(RADIANS($AG97/2)))))</f>
        <v/>
      </c>
      <c r="AL97" s="26" t="str">
        <f t="shared" si="11"/>
        <v/>
      </c>
      <c r="AM97" s="26" t="str">
        <f>IF(OR($H97="no",$C97=0),"",IF($I97=Parameters!$K$15,$AL97*$N97/2,$AL97*$N97))</f>
        <v/>
      </c>
      <c r="AN97" s="112" t="str">
        <f>IF(OR($H97="no",$C97=0),"",IF($I97=Parameters!$K$15,$AM97*2/Parameters!$AB$4,$AM97/Parameters!$AB$4))</f>
        <v/>
      </c>
      <c r="AU97" s="5"/>
      <c r="BF97" s="5"/>
      <c r="BG97" s="5"/>
      <c r="BH97" s="5"/>
      <c r="BI97" s="292">
        <f>'Window &amp; Door DATA INPUT'!H103</f>
        <v>0</v>
      </c>
      <c r="BJ97" s="293" t="str">
        <f t="shared" si="54"/>
        <v/>
      </c>
      <c r="BK97" s="5"/>
      <c r="BL97" s="5"/>
      <c r="BM97" s="5"/>
    </row>
    <row r="98" spans="2:65" x14ac:dyDescent="0.3">
      <c r="B98" s="53">
        <f>IF('Window &amp; Door DATA INPUT'!B104&gt;1,1,0)</f>
        <v>0</v>
      </c>
      <c r="C98" s="53">
        <f>IF(AND(B98=1,OR(D98=Parameters!$D$17, D98=Parameters!$D$18,D98=Parameters!$D$19,D98=Parameters!$D$20,D98=Parameters!$D$21,D98=Parameters!$D$22, D98=Parameters!$D$23, D98=Parameters!$D$24)),1,0)</f>
        <v>0</v>
      </c>
      <c r="D98" s="55" t="str">
        <f>IF('Window &amp; Door DATA INPUT'!B104="","",'Window &amp; Door DATA INPUT'!B104)</f>
        <v/>
      </c>
      <c r="E98" s="25" t="str">
        <f>IF('Window &amp; Door DATA INPUT'!D104="","",'Window &amp; Door DATA INPUT'!D104)</f>
        <v/>
      </c>
      <c r="F98" s="25" t="str">
        <f>IF(B98=1,'Window &amp; Door DATA INPUT'!H104&amp;RESULTS!$H$5,"")</f>
        <v/>
      </c>
      <c r="G98" s="25" t="str">
        <f>IF(B98=1,VLOOKUP(F98,Parameters!$H$4:$I$20,2,FALSE),"")</f>
        <v/>
      </c>
      <c r="H98" s="25" t="str">
        <f>IF(OR('Window &amp; Door DATA INPUT'!J104=Parameters!$K$4,'Window &amp; Door DATA INPUT'!J104=Parameters!$K$11),"No",IF('Window &amp; Door DATA INPUT'!K104="","",'Window &amp; Door DATA INPUT'!K104))</f>
        <v/>
      </c>
      <c r="I98" s="25" t="str">
        <f>IF('Window &amp; Door DATA INPUT'!J104="","",'Window &amp; Door DATA INPUT'!J104)</f>
        <v/>
      </c>
      <c r="J98" s="71" t="str">
        <f>IF('Window &amp; Door DATA INPUT'!L104=Parameters!$O$5,'Window &amp; Door DATA INPUT'!O104,IF(B98=1,('Window &amp; Door DATA INPUT'!N104*'Window &amp; Door DATA INPUT'!M104)/1000000,""))</f>
        <v/>
      </c>
      <c r="K98" s="72" t="str">
        <f>IF('Window &amp; Door DATA INPUT'!J104="","",VLOOKUP('Window &amp; Door DATA INPUT'!J104,Parameters!$K$4:$L$16,2,FALSE))</f>
        <v/>
      </c>
      <c r="L98" s="26" t="str">
        <f>IF($H98="yes",IF($K98="Y",'Window &amp; Door DATA INPUT'!Q104/1000,IF($K98="N",'Window &amp; Door DATA INPUT'!P104/1000)),"")</f>
        <v/>
      </c>
      <c r="M98" s="26" t="str">
        <f>IF($H98="yes",IF($K98="Y",'Window &amp; Door DATA INPUT'!P104/1000,IF($K98="N",'Window &amp; Door DATA INPUT'!Q104/1000)),"")</f>
        <v/>
      </c>
      <c r="N98" s="71" t="str">
        <f t="shared" si="49"/>
        <v/>
      </c>
      <c r="O98" s="72" t="str">
        <f>IF(AND(B98=1,C98=0,H98="yes"),"A",IF(AND(C98=1,H98="yes",'Window &amp; Door DATA INPUT'!R104="no"),"B",IF(AND(C98=1,H98="yes",'Window &amp; Door DATA INPUT'!R104="yes",'Window &amp; Door DATA INPUT'!S104="yes"),"C",IF(AND(C98=1,H98="yes",'Window &amp; Door DATA INPUT'!R104="yes",'Window &amp; Door DATA INPUT'!S104="no"),"D",""))))</f>
        <v/>
      </c>
      <c r="P98" s="100" t="str">
        <f>IF(AND(C98=1,H98="yes",OR(I98=Parameters!$K$12,I98=Parameters!$K$13,I98=Parameters!$K$14)),"E",IF(AND(C98=1,H98="yes",NOT(OR(I98=Parameters!$K$12,I98=Parameters!$K$13,I98=Parameters!$K$14))),"F",""))</f>
        <v/>
      </c>
      <c r="Q98" s="100" t="str">
        <f>IF(AND(B98=1,H98="yes"),VLOOKUP(I98,Parameters!$K$4:$M$16,3,FALSE),"")</f>
        <v/>
      </c>
      <c r="R98" s="100" t="str">
        <f>IF(AND(OR(O98="A",O98="B",O98="d"),Q98="input"),'Window &amp; Door DATA INPUT'!AA104,IF(AND(O98="C",Q98="input"),'Window &amp; Door DATA INPUT'!W104,Calculations!Q98))</f>
        <v/>
      </c>
      <c r="S98" s="75" t="str">
        <f>IF('Window &amp; Door DATA INPUT'!X104="Yes",'Window &amp; Door DATA INPUT'!Y104/1000,IF(B98=1,"N/A",""))</f>
        <v/>
      </c>
      <c r="T98" s="26" t="str">
        <f>IF(Q98="calc",IF(O98="c",'Window &amp; Door DATA INPUT'!U104/1000,(Parameters!$S$4-'Window &amp; Door DATA INPUT'!Z104+Parameters!$Q$4)/1000),"")</f>
        <v/>
      </c>
      <c r="U98" s="26" t="str">
        <f t="shared" si="50"/>
        <v/>
      </c>
      <c r="V98" s="26" t="str">
        <f t="shared" si="51"/>
        <v/>
      </c>
      <c r="W98" s="80" t="str">
        <f t="shared" si="52"/>
        <v/>
      </c>
      <c r="X98" s="26" t="str">
        <f>IF(OR($H98="no",$B98=0),"",IF($I98=Parameters!$K$15,$L98/($M98/2),$L98/$M98))</f>
        <v/>
      </c>
      <c r="Y98" s="26" t="str">
        <f>IF(OR($H98="no",$B98=0),"",IF($X98&lt;0.5,Parameters!$X$4,IF($X98&lt;1,Parameters!$Y$4,IF($X98&lt;2,Parameters!$Z$4,Parameters!$AA$4))))</f>
        <v/>
      </c>
      <c r="Z98" s="26" t="str">
        <f>IF(OR($H98="no",$B98=0),"",IF($X98&lt;0.5,Parameters!$X$5,IF($X98&lt;1,Parameters!$Y$5,IF($X98&lt;2,Parameters!$Z$5,Parameters!$AA$5))))</f>
        <v/>
      </c>
      <c r="AA98" s="26" t="str">
        <f>IF(OR($H98="no",$B98=0),"",IF($I98=Parameters!$K$15,(2*($M98/2)*SIN(RADIANS(Calculations!$W98/2))),(2*$M98*SIN(RADIANS($W98/2)))))</f>
        <v/>
      </c>
      <c r="AB98" s="26" t="str">
        <f t="shared" si="10"/>
        <v/>
      </c>
      <c r="AC98" s="26" t="str">
        <f>IF(OR($H98="no",$B98=0),"",IF($I98=Parameters!$K$15,$AB98*$N98/2,$AB98*$N98))</f>
        <v/>
      </c>
      <c r="AD98" s="112" t="str">
        <f>IF(OR($H98="no",$B98=0),"",IF($I98=Parameters!$K$15,$AC98*2/Parameters!$AB$4,$AC98/Parameters!$AB$4))</f>
        <v/>
      </c>
      <c r="AE98" s="26" t="str">
        <f>IF(AND(O98="B",Q98="calc"),V98,IF(AND(O98="C",Q98="calc"),'Window &amp; Door DATA INPUT'!T104/1000,""))</f>
        <v/>
      </c>
      <c r="AF98" s="100" t="str">
        <f>IF(AND(O98="B",Q98="input"),'Window &amp; Door DATA INPUT'!AA104,IF(AND(O98="C",Q98="input",P98="F"),'Window &amp; Door DATA INPUT'!V104,IF(AND(O98="C",P98="E"),0,IF(AND(O98="D"),0,IF(AND(B98=1,C98=0),"",(Calculations!Q98))))))</f>
        <v/>
      </c>
      <c r="AG98" s="80" t="str">
        <f t="shared" si="53"/>
        <v/>
      </c>
      <c r="AH98" s="26" t="str">
        <f>IF(OR($H98="no",$C98=0),"",IF($I98=Parameters!$K$15,$L98/($M98/2),$L98/$M98))</f>
        <v/>
      </c>
      <c r="AI98" s="26" t="str">
        <f>IF(OR($H98="no",$C98=0),"",IF($AH98&lt;0.5,Parameters!$X$4,IF($AH98&lt;1,Parameters!$Y$4,IF($AH98&lt;2,Parameters!$Z$4,Parameters!$AA$4))))</f>
        <v/>
      </c>
      <c r="AJ98" s="26" t="str">
        <f>IF(OR($H98="no",$C98=0),"",IF($AH98&lt;0.5,Parameters!$X$5,IF($AH98&lt;1,Parameters!$Y$5,IF($AH98&lt;2,Parameters!$Z$5,Parameters!$AA$5))))</f>
        <v/>
      </c>
      <c r="AK98" s="26" t="str">
        <f>IF(OR($H98="no",$C98=0),"",IF($I98=Parameters!$K$15,(2*($M98/2)*SIN(RADIANS(Calculations!$AG98/2))),(2*$M98*SIN(RADIANS($AG98/2)))))</f>
        <v/>
      </c>
      <c r="AL98" s="26" t="str">
        <f t="shared" si="11"/>
        <v/>
      </c>
      <c r="AM98" s="26" t="str">
        <f>IF(OR($H98="no",$C98=0),"",IF($I98=Parameters!$K$15,$AL98*$N98/2,$AL98*$N98))</f>
        <v/>
      </c>
      <c r="AN98" s="112" t="str">
        <f>IF(OR($H98="no",$C98=0),"",IF($I98=Parameters!$K$15,$AM98*2/Parameters!$AB$4,$AM98/Parameters!$AB$4))</f>
        <v/>
      </c>
      <c r="AU98" s="5"/>
      <c r="BF98" s="5"/>
      <c r="BG98" s="5"/>
      <c r="BH98" s="5"/>
      <c r="BI98" s="292">
        <f>'Window &amp; Door DATA INPUT'!H104</f>
        <v>0</v>
      </c>
      <c r="BJ98" s="293" t="str">
        <f t="shared" si="54"/>
        <v/>
      </c>
      <c r="BK98" s="5"/>
      <c r="BL98" s="5"/>
      <c r="BM98" s="5"/>
    </row>
    <row r="99" spans="2:65" x14ac:dyDescent="0.3">
      <c r="B99" s="53">
        <f>IF('Window &amp; Door DATA INPUT'!B105&gt;1,1,0)</f>
        <v>0</v>
      </c>
      <c r="C99" s="53">
        <f>IF(AND(B99=1,OR(D99=Parameters!$D$17, D99=Parameters!$D$18,D99=Parameters!$D$19,D99=Parameters!$D$20,D99=Parameters!$D$21,D99=Parameters!$D$22, D99=Parameters!$D$23, D99=Parameters!$D$24)),1,0)</f>
        <v>0</v>
      </c>
      <c r="D99" s="55" t="str">
        <f>IF('Window &amp; Door DATA INPUT'!B105="","",'Window &amp; Door DATA INPUT'!B105)</f>
        <v/>
      </c>
      <c r="E99" s="25" t="str">
        <f>IF('Window &amp; Door DATA INPUT'!D105="","",'Window &amp; Door DATA INPUT'!D105)</f>
        <v/>
      </c>
      <c r="F99" s="25" t="str">
        <f>IF(B99=1,'Window &amp; Door DATA INPUT'!H105&amp;RESULTS!$H$5,"")</f>
        <v/>
      </c>
      <c r="G99" s="25" t="str">
        <f>IF(B99=1,VLOOKUP(F99,Parameters!$H$4:$I$20,2,FALSE),"")</f>
        <v/>
      </c>
      <c r="H99" s="25" t="str">
        <f>IF(OR('Window &amp; Door DATA INPUT'!J105=Parameters!$K$4,'Window &amp; Door DATA INPUT'!J105=Parameters!$K$11),"No",IF('Window &amp; Door DATA INPUT'!K105="","",'Window &amp; Door DATA INPUT'!K105))</f>
        <v/>
      </c>
      <c r="I99" s="25" t="str">
        <f>IF('Window &amp; Door DATA INPUT'!J105="","",'Window &amp; Door DATA INPUT'!J105)</f>
        <v/>
      </c>
      <c r="J99" s="71" t="str">
        <f>IF('Window &amp; Door DATA INPUT'!L105=Parameters!$O$5,'Window &amp; Door DATA INPUT'!O105,IF(B99=1,('Window &amp; Door DATA INPUT'!N105*'Window &amp; Door DATA INPUT'!M105)/1000000,""))</f>
        <v/>
      </c>
      <c r="K99" s="72" t="str">
        <f>IF('Window &amp; Door DATA INPUT'!J105="","",VLOOKUP('Window &amp; Door DATA INPUT'!J105,Parameters!$K$4:$L$16,2,FALSE))</f>
        <v/>
      </c>
      <c r="L99" s="26" t="str">
        <f>IF($H99="yes",IF($K99="Y",'Window &amp; Door DATA INPUT'!Q105/1000,IF($K99="N",'Window &amp; Door DATA INPUT'!P105/1000)),"")</f>
        <v/>
      </c>
      <c r="M99" s="26" t="str">
        <f>IF($H99="yes",IF($K99="Y",'Window &amp; Door DATA INPUT'!P105/1000,IF($K99="N",'Window &amp; Door DATA INPUT'!Q105/1000)),"")</f>
        <v/>
      </c>
      <c r="N99" s="71" t="str">
        <f t="shared" si="49"/>
        <v/>
      </c>
      <c r="O99" s="72" t="str">
        <f>IF(AND(B99=1,C99=0,H99="yes"),"A",IF(AND(C99=1,H99="yes",'Window &amp; Door DATA INPUT'!R105="no"),"B",IF(AND(C99=1,H99="yes",'Window &amp; Door DATA INPUT'!R105="yes",'Window &amp; Door DATA INPUT'!S105="yes"),"C",IF(AND(C99=1,H99="yes",'Window &amp; Door DATA INPUT'!R105="yes",'Window &amp; Door DATA INPUT'!S105="no"),"D",""))))</f>
        <v/>
      </c>
      <c r="P99" s="100" t="str">
        <f>IF(AND(C99=1,H99="yes",OR(I99=Parameters!$K$12,I99=Parameters!$K$13,I99=Parameters!$K$14)),"E",IF(AND(C99=1,H99="yes",NOT(OR(I99=Parameters!$K$12,I99=Parameters!$K$13,I99=Parameters!$K$14))),"F",""))</f>
        <v/>
      </c>
      <c r="Q99" s="100" t="str">
        <f>IF(AND(B99=1,H99="yes"),VLOOKUP(I99,Parameters!$K$4:$M$16,3,FALSE),"")</f>
        <v/>
      </c>
      <c r="R99" s="100" t="str">
        <f>IF(AND(OR(O99="A",O99="B",O99="d"),Q99="input"),'Window &amp; Door DATA INPUT'!AA105,IF(AND(O99="C",Q99="input"),'Window &amp; Door DATA INPUT'!W105,Calculations!Q99))</f>
        <v/>
      </c>
      <c r="S99" s="75" t="str">
        <f>IF('Window &amp; Door DATA INPUT'!X105="Yes",'Window &amp; Door DATA INPUT'!Y105/1000,IF(B99=1,"N/A",""))</f>
        <v/>
      </c>
      <c r="T99" s="26" t="str">
        <f>IF(Q99="calc",IF(O99="c",'Window &amp; Door DATA INPUT'!U105/1000,(Parameters!$S$4-'Window &amp; Door DATA INPUT'!Z105+Parameters!$Q$4)/1000),"")</f>
        <v/>
      </c>
      <c r="U99" s="26" t="str">
        <f t="shared" si="50"/>
        <v/>
      </c>
      <c r="V99" s="26" t="str">
        <f t="shared" si="51"/>
        <v/>
      </c>
      <c r="W99" s="80" t="str">
        <f t="shared" si="52"/>
        <v/>
      </c>
      <c r="X99" s="26" t="str">
        <f>IF(OR($H99="no",$B99=0),"",IF($I99=Parameters!$K$15,$L99/($M99/2),$L99/$M99))</f>
        <v/>
      </c>
      <c r="Y99" s="26" t="str">
        <f>IF(OR($H99="no",$B99=0),"",IF($X99&lt;0.5,Parameters!$X$4,IF($X99&lt;1,Parameters!$Y$4,IF($X99&lt;2,Parameters!$Z$4,Parameters!$AA$4))))</f>
        <v/>
      </c>
      <c r="Z99" s="26" t="str">
        <f>IF(OR($H99="no",$B99=0),"",IF($X99&lt;0.5,Parameters!$X$5,IF($X99&lt;1,Parameters!$Y$5,IF($X99&lt;2,Parameters!$Z$5,Parameters!$AA$5))))</f>
        <v/>
      </c>
      <c r="AA99" s="26" t="str">
        <f>IF(OR($H99="no",$B99=0),"",IF($I99=Parameters!$K$15,(2*($M99/2)*SIN(RADIANS(Calculations!$W99/2))),(2*$M99*SIN(RADIANS($W99/2)))))</f>
        <v/>
      </c>
      <c r="AB99" s="26" t="str">
        <f t="shared" si="10"/>
        <v/>
      </c>
      <c r="AC99" s="26" t="str">
        <f>IF(OR($H99="no",$B99=0),"",IF($I99=Parameters!$K$15,$AB99*$N99/2,$AB99*$N99))</f>
        <v/>
      </c>
      <c r="AD99" s="112" t="str">
        <f>IF(OR($H99="no",$B99=0),"",IF($I99=Parameters!$K$15,$AC99*2/Parameters!$AB$4,$AC99/Parameters!$AB$4))</f>
        <v/>
      </c>
      <c r="AE99" s="26" t="str">
        <f>IF(AND(O99="B",Q99="calc"),V99,IF(AND(O99="C",Q99="calc"),'Window &amp; Door DATA INPUT'!T105/1000,""))</f>
        <v/>
      </c>
      <c r="AF99" s="100" t="str">
        <f>IF(AND(O99="B",Q99="input"),'Window &amp; Door DATA INPUT'!AA105,IF(AND(O99="C",Q99="input",P99="F"),'Window &amp; Door DATA INPUT'!V105,IF(AND(O99="C",P99="E"),0,IF(AND(O99="D"),0,IF(AND(B99=1,C99=0),"",(Calculations!Q99))))))</f>
        <v/>
      </c>
      <c r="AG99" s="80" t="str">
        <f t="shared" si="53"/>
        <v/>
      </c>
      <c r="AH99" s="26" t="str">
        <f>IF(OR($H99="no",$C99=0),"",IF($I99=Parameters!$K$15,$L99/($M99/2),$L99/$M99))</f>
        <v/>
      </c>
      <c r="AI99" s="26" t="str">
        <f>IF(OR($H99="no",$C99=0),"",IF($AH99&lt;0.5,Parameters!$X$4,IF($AH99&lt;1,Parameters!$Y$4,IF($AH99&lt;2,Parameters!$Z$4,Parameters!$AA$4))))</f>
        <v/>
      </c>
      <c r="AJ99" s="26" t="str">
        <f>IF(OR($H99="no",$C99=0),"",IF($AH99&lt;0.5,Parameters!$X$5,IF($AH99&lt;1,Parameters!$Y$5,IF($AH99&lt;2,Parameters!$Z$5,Parameters!$AA$5))))</f>
        <v/>
      </c>
      <c r="AK99" s="26" t="str">
        <f>IF(OR($H99="no",$C99=0),"",IF($I99=Parameters!$K$15,(2*($M99/2)*SIN(RADIANS(Calculations!$AG99/2))),(2*$M99*SIN(RADIANS($AG99/2)))))</f>
        <v/>
      </c>
      <c r="AL99" s="26" t="str">
        <f t="shared" si="11"/>
        <v/>
      </c>
      <c r="AM99" s="26" t="str">
        <f>IF(OR($H99="no",$C99=0),"",IF($I99=Parameters!$K$15,$AL99*$N99/2,$AL99*$N99))</f>
        <v/>
      </c>
      <c r="AN99" s="112" t="str">
        <f>IF(OR($H99="no",$C99=0),"",IF($I99=Parameters!$K$15,$AM99*2/Parameters!$AB$4,$AM99/Parameters!$AB$4))</f>
        <v/>
      </c>
      <c r="AU99" s="5"/>
      <c r="BF99" s="5"/>
      <c r="BG99" s="5"/>
      <c r="BH99" s="5"/>
      <c r="BI99" s="292">
        <f>'Window &amp; Door DATA INPUT'!H105</f>
        <v>0</v>
      </c>
      <c r="BJ99" s="293" t="str">
        <f t="shared" si="54"/>
        <v/>
      </c>
      <c r="BK99" s="5"/>
      <c r="BL99" s="5"/>
      <c r="BM99" s="5"/>
    </row>
    <row r="100" spans="2:65" x14ac:dyDescent="0.3">
      <c r="B100" s="53">
        <f>IF('Window &amp; Door DATA INPUT'!B106&gt;1,1,0)</f>
        <v>0</v>
      </c>
      <c r="C100" s="53">
        <f>IF(AND(B100=1,OR(D100=Parameters!$D$17, D100=Parameters!$D$18,D100=Parameters!$D$19,D100=Parameters!$D$20,D100=Parameters!$D$21,D100=Parameters!$D$22, D100=Parameters!$D$23, D100=Parameters!$D$24)),1,0)</f>
        <v>0</v>
      </c>
      <c r="D100" s="55" t="str">
        <f>IF('Window &amp; Door DATA INPUT'!B106="","",'Window &amp; Door DATA INPUT'!B106)</f>
        <v/>
      </c>
      <c r="E100" s="25" t="str">
        <f>IF('Window &amp; Door DATA INPUT'!D106="","",'Window &amp; Door DATA INPUT'!D106)</f>
        <v/>
      </c>
      <c r="F100" s="25" t="str">
        <f>IF(B100=1,'Window &amp; Door DATA INPUT'!H106&amp;RESULTS!$H$5,"")</f>
        <v/>
      </c>
      <c r="G100" s="25" t="str">
        <f>IF(B100=1,VLOOKUP(F100,Parameters!$H$4:$I$20,2,FALSE),"")</f>
        <v/>
      </c>
      <c r="H100" s="25" t="str">
        <f>IF(OR('Window &amp; Door DATA INPUT'!J106=Parameters!$K$4,'Window &amp; Door DATA INPUT'!J106=Parameters!$K$11),"No",IF('Window &amp; Door DATA INPUT'!K106="","",'Window &amp; Door DATA INPUT'!K106))</f>
        <v/>
      </c>
      <c r="I100" s="25" t="str">
        <f>IF('Window &amp; Door DATA INPUT'!J106="","",'Window &amp; Door DATA INPUT'!J106)</f>
        <v/>
      </c>
      <c r="J100" s="71" t="str">
        <f>IF('Window &amp; Door DATA INPUT'!L106=Parameters!$O$5,'Window &amp; Door DATA INPUT'!O106,IF(B100=1,('Window &amp; Door DATA INPUT'!N106*'Window &amp; Door DATA INPUT'!M106)/1000000,""))</f>
        <v/>
      </c>
      <c r="K100" s="72" t="str">
        <f>IF('Window &amp; Door DATA INPUT'!J106="","",VLOOKUP('Window &amp; Door DATA INPUT'!J106,Parameters!$K$4:$L$16,2,FALSE))</f>
        <v/>
      </c>
      <c r="L100" s="26" t="str">
        <f>IF($H100="yes",IF($K100="Y",'Window &amp; Door DATA INPUT'!Q106/1000,IF($K100="N",'Window &amp; Door DATA INPUT'!P106/1000)),"")</f>
        <v/>
      </c>
      <c r="M100" s="26" t="str">
        <f>IF($H100="yes",IF($K100="Y",'Window &amp; Door DATA INPUT'!P106/1000,IF($K100="N",'Window &amp; Door DATA INPUT'!Q106/1000)),"")</f>
        <v/>
      </c>
      <c r="N100" s="71" t="str">
        <f t="shared" si="49"/>
        <v/>
      </c>
      <c r="O100" s="72" t="str">
        <f>IF(AND(B100=1,C100=0,H100="yes"),"A",IF(AND(C100=1,H100="yes",'Window &amp; Door DATA INPUT'!R106="no"),"B",IF(AND(C100=1,H100="yes",'Window &amp; Door DATA INPUT'!R106="yes",'Window &amp; Door DATA INPUT'!S106="yes"),"C",IF(AND(C100=1,H100="yes",'Window &amp; Door DATA INPUT'!R106="yes",'Window &amp; Door DATA INPUT'!S106="no"),"D",""))))</f>
        <v/>
      </c>
      <c r="P100" s="100" t="str">
        <f>IF(AND(C100=1,H100="yes",OR(I100=Parameters!$K$12,I100=Parameters!$K$13,I100=Parameters!$K$14)),"E",IF(AND(C100=1,H100="yes",NOT(OR(I100=Parameters!$K$12,I100=Parameters!$K$13,I100=Parameters!$K$14))),"F",""))</f>
        <v/>
      </c>
      <c r="Q100" s="100" t="str">
        <f>IF(AND(B100=1,H100="yes"),VLOOKUP(I100,Parameters!$K$4:$M$16,3,FALSE),"")</f>
        <v/>
      </c>
      <c r="R100" s="100" t="str">
        <f>IF(AND(OR(O100="A",O100="B",O100="d"),Q100="input"),'Window &amp; Door DATA INPUT'!AA106,IF(AND(O100="C",Q100="input"),'Window &amp; Door DATA INPUT'!W106,Calculations!Q100))</f>
        <v/>
      </c>
      <c r="S100" s="75" t="str">
        <f>IF('Window &amp; Door DATA INPUT'!X106="Yes",'Window &amp; Door DATA INPUT'!Y106/1000,IF(B100=1,"N/A",""))</f>
        <v/>
      </c>
      <c r="T100" s="26" t="str">
        <f>IF(Q100="calc",IF(O100="c",'Window &amp; Door DATA INPUT'!U106/1000,(Parameters!$S$4-'Window &amp; Door DATA INPUT'!Z106+Parameters!$Q$4)/1000),"")</f>
        <v/>
      </c>
      <c r="U100" s="26" t="str">
        <f t="shared" si="50"/>
        <v/>
      </c>
      <c r="V100" s="26" t="str">
        <f t="shared" si="51"/>
        <v/>
      </c>
      <c r="W100" s="80" t="str">
        <f t="shared" si="52"/>
        <v/>
      </c>
      <c r="X100" s="26" t="str">
        <f>IF(OR($H100="no",$B100=0),"",IF($I100=Parameters!$K$15,$L100/($M100/2),$L100/$M100))</f>
        <v/>
      </c>
      <c r="Y100" s="26" t="str">
        <f>IF(OR($H100="no",$B100=0),"",IF($X100&lt;0.5,Parameters!$X$4,IF($X100&lt;1,Parameters!$Y$4,IF($X100&lt;2,Parameters!$Z$4,Parameters!$AA$4))))</f>
        <v/>
      </c>
      <c r="Z100" s="26" t="str">
        <f>IF(OR($H100="no",$B100=0),"",IF($X100&lt;0.5,Parameters!$X$5,IF($X100&lt;1,Parameters!$Y$5,IF($X100&lt;2,Parameters!$Z$5,Parameters!$AA$5))))</f>
        <v/>
      </c>
      <c r="AA100" s="26" t="str">
        <f>IF(OR($H100="no",$B100=0),"",IF($I100=Parameters!$K$15,(2*($M100/2)*SIN(RADIANS(Calculations!$W100/2))),(2*$M100*SIN(RADIANS($W100/2)))))</f>
        <v/>
      </c>
      <c r="AB100" s="26" t="str">
        <f t="shared" si="10"/>
        <v/>
      </c>
      <c r="AC100" s="26" t="str">
        <f>IF(OR($H100="no",$B100=0),"",IF($I100=Parameters!$K$15,$AB100*$N100/2,$AB100*$N100))</f>
        <v/>
      </c>
      <c r="AD100" s="112" t="str">
        <f>IF(OR($H100="no",$B100=0),"",IF($I100=Parameters!$K$15,$AC100*2/Parameters!$AB$4,$AC100/Parameters!$AB$4))</f>
        <v/>
      </c>
      <c r="AE100" s="26" t="str">
        <f>IF(AND(O100="B",Q100="calc"),V100,IF(AND(O100="C",Q100="calc"),'Window &amp; Door DATA INPUT'!T106/1000,""))</f>
        <v/>
      </c>
      <c r="AF100" s="100" t="str">
        <f>IF(AND(O100="B",Q100="input"),'Window &amp; Door DATA INPUT'!AA106,IF(AND(O100="C",Q100="input",P100="F"),'Window &amp; Door DATA INPUT'!V106,IF(AND(O100="C",P100="E"),0,IF(AND(O100="D"),0,IF(AND(B100=1,C100=0),"",(Calculations!Q100))))))</f>
        <v/>
      </c>
      <c r="AG100" s="80" t="str">
        <f t="shared" si="53"/>
        <v/>
      </c>
      <c r="AH100" s="26" t="str">
        <f>IF(OR($H100="no",$C100=0),"",IF($I100=Parameters!$K$15,$L100/($M100/2),$L100/$M100))</f>
        <v/>
      </c>
      <c r="AI100" s="26" t="str">
        <f>IF(OR($H100="no",$C100=0),"",IF($AH100&lt;0.5,Parameters!$X$4,IF($AH100&lt;1,Parameters!$Y$4,IF($AH100&lt;2,Parameters!$Z$4,Parameters!$AA$4))))</f>
        <v/>
      </c>
      <c r="AJ100" s="26" t="str">
        <f>IF(OR($H100="no",$C100=0),"",IF($AH100&lt;0.5,Parameters!$X$5,IF($AH100&lt;1,Parameters!$Y$5,IF($AH100&lt;2,Parameters!$Z$5,Parameters!$AA$5))))</f>
        <v/>
      </c>
      <c r="AK100" s="26" t="str">
        <f>IF(OR($H100="no",$C100=0),"",IF($I100=Parameters!$K$15,(2*($M100/2)*SIN(RADIANS(Calculations!$AG100/2))),(2*$M100*SIN(RADIANS($AG100/2)))))</f>
        <v/>
      </c>
      <c r="AL100" s="26" t="str">
        <f t="shared" si="11"/>
        <v/>
      </c>
      <c r="AM100" s="26" t="str">
        <f>IF(OR($H100="no",$C100=0),"",IF($I100=Parameters!$K$15,$AL100*$N100/2,$AL100*$N100))</f>
        <v/>
      </c>
      <c r="AN100" s="112" t="str">
        <f>IF(OR($H100="no",$C100=0),"",IF($I100=Parameters!$K$15,$AM100*2/Parameters!$AB$4,$AM100/Parameters!$AB$4))</f>
        <v/>
      </c>
      <c r="AU100" s="5"/>
      <c r="BF100" s="5"/>
      <c r="BG100" s="5"/>
      <c r="BH100" s="5"/>
      <c r="BI100" s="292">
        <f>'Window &amp; Door DATA INPUT'!H106</f>
        <v>0</v>
      </c>
      <c r="BJ100" s="293" t="str">
        <f t="shared" si="54"/>
        <v/>
      </c>
      <c r="BK100" s="5"/>
      <c r="BL100" s="5"/>
      <c r="BM100" s="5"/>
    </row>
    <row r="101" spans="2:65" x14ac:dyDescent="0.3">
      <c r="B101" s="53">
        <f>IF('Window &amp; Door DATA INPUT'!B107&gt;1,1,0)</f>
        <v>0</v>
      </c>
      <c r="C101" s="53">
        <f>IF(AND(B101=1,OR(D101=Parameters!$D$17, D101=Parameters!$D$18,D101=Parameters!$D$19,D101=Parameters!$D$20,D101=Parameters!$D$21,D101=Parameters!$D$22, D101=Parameters!$D$23, D101=Parameters!$D$24)),1,0)</f>
        <v>0</v>
      </c>
      <c r="D101" s="55" t="str">
        <f>IF('Window &amp; Door DATA INPUT'!B107="","",'Window &amp; Door DATA INPUT'!B107)</f>
        <v/>
      </c>
      <c r="E101" s="25" t="str">
        <f>IF('Window &amp; Door DATA INPUT'!D107="","",'Window &amp; Door DATA INPUT'!D107)</f>
        <v/>
      </c>
      <c r="F101" s="25" t="str">
        <f>IF(B101=1,'Window &amp; Door DATA INPUT'!H107&amp;RESULTS!$H$5,"")</f>
        <v/>
      </c>
      <c r="G101" s="25" t="str">
        <f>IF(B101=1,VLOOKUP(F101,Parameters!$H$4:$I$20,2,FALSE),"")</f>
        <v/>
      </c>
      <c r="H101" s="25" t="str">
        <f>IF(OR('Window &amp; Door DATA INPUT'!J107=Parameters!$K$4,'Window &amp; Door DATA INPUT'!J107=Parameters!$K$11),"No",IF('Window &amp; Door DATA INPUT'!K107="","",'Window &amp; Door DATA INPUT'!K107))</f>
        <v/>
      </c>
      <c r="I101" s="25" t="str">
        <f>IF('Window &amp; Door DATA INPUT'!J107="","",'Window &amp; Door DATA INPUT'!J107)</f>
        <v/>
      </c>
      <c r="J101" s="71" t="str">
        <f>IF('Window &amp; Door DATA INPUT'!L107=Parameters!$O$5,'Window &amp; Door DATA INPUT'!O107,IF(B101=1,('Window &amp; Door DATA INPUT'!N107*'Window &amp; Door DATA INPUT'!M107)/1000000,""))</f>
        <v/>
      </c>
      <c r="K101" s="72" t="str">
        <f>IF('Window &amp; Door DATA INPUT'!J107="","",VLOOKUP('Window &amp; Door DATA INPUT'!J107,Parameters!$K$4:$L$16,2,FALSE))</f>
        <v/>
      </c>
      <c r="L101" s="26" t="str">
        <f>IF($H101="yes",IF($K101="Y",'Window &amp; Door DATA INPUT'!Q107/1000,IF($K101="N",'Window &amp; Door DATA INPUT'!P107/1000)),"")</f>
        <v/>
      </c>
      <c r="M101" s="26" t="str">
        <f>IF($H101="yes",IF($K101="Y",'Window &amp; Door DATA INPUT'!P107/1000,IF($K101="N",'Window &amp; Door DATA INPUT'!Q107/1000)),"")</f>
        <v/>
      </c>
      <c r="N101" s="71" t="str">
        <f t="shared" si="49"/>
        <v/>
      </c>
      <c r="O101" s="72" t="str">
        <f>IF(AND(B101=1,C101=0,H101="yes"),"A",IF(AND(C101=1,H101="yes",'Window &amp; Door DATA INPUT'!R107="no"),"B",IF(AND(C101=1,H101="yes",'Window &amp; Door DATA INPUT'!R107="yes",'Window &amp; Door DATA INPUT'!S107="yes"),"C",IF(AND(C101=1,H101="yes",'Window &amp; Door DATA INPUT'!R107="yes",'Window &amp; Door DATA INPUT'!S107="no"),"D",""))))</f>
        <v/>
      </c>
      <c r="P101" s="100" t="str">
        <f>IF(AND(C101=1,H101="yes",OR(I101=Parameters!$K$12,I101=Parameters!$K$13,I101=Parameters!$K$14)),"E",IF(AND(C101=1,H101="yes",NOT(OR(I101=Parameters!$K$12,I101=Parameters!$K$13,I101=Parameters!$K$14))),"F",""))</f>
        <v/>
      </c>
      <c r="Q101" s="100" t="str">
        <f>IF(AND(B101=1,H101="yes"),VLOOKUP(I101,Parameters!$K$4:$M$16,3,FALSE),"")</f>
        <v/>
      </c>
      <c r="R101" s="100" t="str">
        <f>IF(AND(OR(O101="A",O101="B",O101="d"),Q101="input"),'Window &amp; Door DATA INPUT'!AA107,IF(AND(O101="C",Q101="input"),'Window &amp; Door DATA INPUT'!W107,Calculations!Q101))</f>
        <v/>
      </c>
      <c r="S101" s="75" t="str">
        <f>IF('Window &amp; Door DATA INPUT'!X107="Yes",'Window &amp; Door DATA INPUT'!Y107/1000,IF(B101=1,"N/A",""))</f>
        <v/>
      </c>
      <c r="T101" s="26" t="str">
        <f>IF(Q101="calc",IF(O101="c",'Window &amp; Door DATA INPUT'!U107/1000,(Parameters!$S$4-'Window &amp; Door DATA INPUT'!Z107+Parameters!$Q$4)/1000),"")</f>
        <v/>
      </c>
      <c r="U101" s="26" t="str">
        <f t="shared" si="50"/>
        <v/>
      </c>
      <c r="V101" s="26" t="str">
        <f t="shared" si="51"/>
        <v/>
      </c>
      <c r="W101" s="80" t="str">
        <f t="shared" si="52"/>
        <v/>
      </c>
      <c r="X101" s="26" t="str">
        <f>IF(OR($H101="no",$B101=0),"",IF($I101=Parameters!$K$15,$L101/($M101/2),$L101/$M101))</f>
        <v/>
      </c>
      <c r="Y101" s="26" t="str">
        <f>IF(OR($H101="no",$B101=0),"",IF($X101&lt;0.5,Parameters!$X$4,IF($X101&lt;1,Parameters!$Y$4,IF($X101&lt;2,Parameters!$Z$4,Parameters!$AA$4))))</f>
        <v/>
      </c>
      <c r="Z101" s="26" t="str">
        <f>IF(OR($H101="no",$B101=0),"",IF($X101&lt;0.5,Parameters!$X$5,IF($X101&lt;1,Parameters!$Y$5,IF($X101&lt;2,Parameters!$Z$5,Parameters!$AA$5))))</f>
        <v/>
      </c>
      <c r="AA101" s="26" t="str">
        <f>IF(OR($H101="no",$B101=0),"",IF($I101=Parameters!$K$15,(2*($M101/2)*SIN(RADIANS(Calculations!$W101/2))),(2*$M101*SIN(RADIANS($W101/2)))))</f>
        <v/>
      </c>
      <c r="AB101" s="26" t="str">
        <f t="shared" si="10"/>
        <v/>
      </c>
      <c r="AC101" s="26" t="str">
        <f>IF(OR($H101="no",$B101=0),"",IF($I101=Parameters!$K$15,$AB101*$N101/2,$AB101*$N101))</f>
        <v/>
      </c>
      <c r="AD101" s="112" t="str">
        <f>IF(OR($H101="no",$B101=0),"",IF($I101=Parameters!$K$15,$AC101*2/Parameters!$AB$4,$AC101/Parameters!$AB$4))</f>
        <v/>
      </c>
      <c r="AE101" s="26" t="str">
        <f>IF(AND(O101="B",Q101="calc"),V101,IF(AND(O101="C",Q101="calc"),'Window &amp; Door DATA INPUT'!T107/1000,""))</f>
        <v/>
      </c>
      <c r="AF101" s="100" t="str">
        <f>IF(AND(O101="B",Q101="input"),'Window &amp; Door DATA INPUT'!AA107,IF(AND(O101="C",Q101="input",P101="F"),'Window &amp; Door DATA INPUT'!V107,IF(AND(O101="C",P101="E"),0,IF(AND(O101="D"),0,IF(AND(B101=1,C101=0),"",(Calculations!Q101))))))</f>
        <v/>
      </c>
      <c r="AG101" s="80" t="str">
        <f t="shared" si="53"/>
        <v/>
      </c>
      <c r="AH101" s="26" t="str">
        <f>IF(OR($H101="no",$C101=0),"",IF($I101=Parameters!$K$15,$L101/($M101/2),$L101/$M101))</f>
        <v/>
      </c>
      <c r="AI101" s="26" t="str">
        <f>IF(OR($H101="no",$C101=0),"",IF($AH101&lt;0.5,Parameters!$X$4,IF($AH101&lt;1,Parameters!$Y$4,IF($AH101&lt;2,Parameters!$Z$4,Parameters!$AA$4))))</f>
        <v/>
      </c>
      <c r="AJ101" s="26" t="str">
        <f>IF(OR($H101="no",$C101=0),"",IF($AH101&lt;0.5,Parameters!$X$5,IF($AH101&lt;1,Parameters!$Y$5,IF($AH101&lt;2,Parameters!$Z$5,Parameters!$AA$5))))</f>
        <v/>
      </c>
      <c r="AK101" s="26" t="str">
        <f>IF(OR($H101="no",$C101=0),"",IF($I101=Parameters!$K$15,(2*($M101/2)*SIN(RADIANS(Calculations!$AG101/2))),(2*$M101*SIN(RADIANS($AG101/2)))))</f>
        <v/>
      </c>
      <c r="AL101" s="26" t="str">
        <f t="shared" si="11"/>
        <v/>
      </c>
      <c r="AM101" s="26" t="str">
        <f>IF(OR($H101="no",$C101=0),"",IF($I101=Parameters!$K$15,$AL101*$N101/2,$AL101*$N101))</f>
        <v/>
      </c>
      <c r="AN101" s="112" t="str">
        <f>IF(OR($H101="no",$C101=0),"",IF($I101=Parameters!$K$15,$AM101*2/Parameters!$AB$4,$AM101/Parameters!$AB$4))</f>
        <v/>
      </c>
      <c r="AU101" s="5"/>
      <c r="BF101" s="5"/>
      <c r="BG101" s="5"/>
      <c r="BH101" s="5"/>
      <c r="BI101" s="292">
        <f>'Window &amp; Door DATA INPUT'!H107</f>
        <v>0</v>
      </c>
      <c r="BJ101" s="293" t="str">
        <f t="shared" si="54"/>
        <v/>
      </c>
      <c r="BK101" s="5"/>
      <c r="BL101" s="5"/>
      <c r="BM101" s="5"/>
    </row>
    <row r="102" spans="2:65" x14ac:dyDescent="0.3">
      <c r="B102" s="53">
        <f>IF('Window &amp; Door DATA INPUT'!B108&gt;1,1,0)</f>
        <v>0</v>
      </c>
      <c r="C102" s="53">
        <f>IF(AND(B102=1,OR(D102=Parameters!$D$17, D102=Parameters!$D$18,D102=Parameters!$D$19,D102=Parameters!$D$20,D102=Parameters!$D$21,D102=Parameters!$D$22, D102=Parameters!$D$23, D102=Parameters!$D$24)),1,0)</f>
        <v>0</v>
      </c>
      <c r="D102" s="55" t="str">
        <f>IF('Window &amp; Door DATA INPUT'!B108="","",'Window &amp; Door DATA INPUT'!B108)</f>
        <v/>
      </c>
      <c r="E102" s="25" t="str">
        <f>IF('Window &amp; Door DATA INPUT'!D108="","",'Window &amp; Door DATA INPUT'!D108)</f>
        <v/>
      </c>
      <c r="F102" s="25" t="str">
        <f>IF(B102=1,'Window &amp; Door DATA INPUT'!H108&amp;RESULTS!$H$5,"")</f>
        <v/>
      </c>
      <c r="G102" s="25" t="str">
        <f>IF(B102=1,VLOOKUP(F102,Parameters!$H$4:$I$20,2,FALSE),"")</f>
        <v/>
      </c>
      <c r="H102" s="25" t="str">
        <f>IF(OR('Window &amp; Door DATA INPUT'!J108=Parameters!$K$4,'Window &amp; Door DATA INPUT'!J108=Parameters!$K$11),"No",IF('Window &amp; Door DATA INPUT'!K108="","",'Window &amp; Door DATA INPUT'!K108))</f>
        <v/>
      </c>
      <c r="I102" s="25" t="str">
        <f>IF('Window &amp; Door DATA INPUT'!J108="","",'Window &amp; Door DATA INPUT'!J108)</f>
        <v/>
      </c>
      <c r="J102" s="71" t="str">
        <f>IF('Window &amp; Door DATA INPUT'!L108=Parameters!$O$5,'Window &amp; Door DATA INPUT'!O108,IF(B102=1,('Window &amp; Door DATA INPUT'!N108*'Window &amp; Door DATA INPUT'!M108)/1000000,""))</f>
        <v/>
      </c>
      <c r="K102" s="72" t="str">
        <f>IF('Window &amp; Door DATA INPUT'!J108="","",VLOOKUP('Window &amp; Door DATA INPUT'!J108,Parameters!$K$4:$L$16,2,FALSE))</f>
        <v/>
      </c>
      <c r="L102" s="26" t="str">
        <f>IF($H102="yes",IF($K102="Y",'Window &amp; Door DATA INPUT'!Q108/1000,IF($K102="N",'Window &amp; Door DATA INPUT'!P108/1000)),"")</f>
        <v/>
      </c>
      <c r="M102" s="26" t="str">
        <f>IF($H102="yes",IF($K102="Y",'Window &amp; Door DATA INPUT'!P108/1000,IF($K102="N",'Window &amp; Door DATA INPUT'!Q108/1000)),"")</f>
        <v/>
      </c>
      <c r="N102" s="71" t="str">
        <f t="shared" si="49"/>
        <v/>
      </c>
      <c r="O102" s="72" t="str">
        <f>IF(AND(B102=1,C102=0,H102="yes"),"A",IF(AND(C102=1,H102="yes",'Window &amp; Door DATA INPUT'!R108="no"),"B",IF(AND(C102=1,H102="yes",'Window &amp; Door DATA INPUT'!R108="yes",'Window &amp; Door DATA INPUT'!S108="yes"),"C",IF(AND(C102=1,H102="yes",'Window &amp; Door DATA INPUT'!R108="yes",'Window &amp; Door DATA INPUT'!S108="no"),"D",""))))</f>
        <v/>
      </c>
      <c r="P102" s="100" t="str">
        <f>IF(AND(C102=1,H102="yes",OR(I102=Parameters!$K$12,I102=Parameters!$K$13,I102=Parameters!$K$14)),"E",IF(AND(C102=1,H102="yes",NOT(OR(I102=Parameters!$K$12,I102=Parameters!$K$13,I102=Parameters!$K$14))),"F",""))</f>
        <v/>
      </c>
      <c r="Q102" s="100" t="str">
        <f>IF(AND(B102=1,H102="yes"),VLOOKUP(I102,Parameters!$K$4:$M$16,3,FALSE),"")</f>
        <v/>
      </c>
      <c r="R102" s="100" t="str">
        <f>IF(AND(OR(O102="A",O102="B",O102="d"),Q102="input"),'Window &amp; Door DATA INPUT'!AA108,IF(AND(O102="C",Q102="input"),'Window &amp; Door DATA INPUT'!W108,Calculations!Q102))</f>
        <v/>
      </c>
      <c r="S102" s="75" t="str">
        <f>IF('Window &amp; Door DATA INPUT'!X108="Yes",'Window &amp; Door DATA INPUT'!Y108/1000,IF(B102=1,"N/A",""))</f>
        <v/>
      </c>
      <c r="T102" s="26" t="str">
        <f>IF(Q102="calc",IF(O102="c",'Window &amp; Door DATA INPUT'!U108/1000,(Parameters!$S$4-'Window &amp; Door DATA INPUT'!Z108+Parameters!$Q$4)/1000),"")</f>
        <v/>
      </c>
      <c r="U102" s="26" t="str">
        <f t="shared" si="50"/>
        <v/>
      </c>
      <c r="V102" s="26" t="str">
        <f t="shared" si="51"/>
        <v/>
      </c>
      <c r="W102" s="80" t="str">
        <f t="shared" si="52"/>
        <v/>
      </c>
      <c r="X102" s="26" t="str">
        <f>IF(OR($H102="no",$B102=0),"",IF($I102=Parameters!$K$15,$L102/($M102/2),$L102/$M102))</f>
        <v/>
      </c>
      <c r="Y102" s="26" t="str">
        <f>IF(OR($H102="no",$B102=0),"",IF($X102&lt;0.5,Parameters!$X$4,IF($X102&lt;1,Parameters!$Y$4,IF($X102&lt;2,Parameters!$Z$4,Parameters!$AA$4))))</f>
        <v/>
      </c>
      <c r="Z102" s="26" t="str">
        <f>IF(OR($H102="no",$B102=0),"",IF($X102&lt;0.5,Parameters!$X$5,IF($X102&lt;1,Parameters!$Y$5,IF($X102&lt;2,Parameters!$Z$5,Parameters!$AA$5))))</f>
        <v/>
      </c>
      <c r="AA102" s="26" t="str">
        <f>IF(OR($H102="no",$B102=0),"",IF($I102=Parameters!$K$15,(2*($M102/2)*SIN(RADIANS(Calculations!$W102/2))),(2*$M102*SIN(RADIANS($W102/2)))))</f>
        <v/>
      </c>
      <c r="AB102" s="26" t="str">
        <f t="shared" si="10"/>
        <v/>
      </c>
      <c r="AC102" s="26" t="str">
        <f>IF(OR($H102="no",$B102=0),"",IF($I102=Parameters!$K$15,$AB102*$N102/2,$AB102*$N102))</f>
        <v/>
      </c>
      <c r="AD102" s="112" t="str">
        <f>IF(OR($H102="no",$B102=0),"",IF($I102=Parameters!$K$15,$AC102*2/Parameters!$AB$4,$AC102/Parameters!$AB$4))</f>
        <v/>
      </c>
      <c r="AE102" s="26" t="str">
        <f>IF(AND(O102="B",Q102="calc"),V102,IF(AND(O102="C",Q102="calc"),'Window &amp; Door DATA INPUT'!T108/1000,""))</f>
        <v/>
      </c>
      <c r="AF102" s="100" t="str">
        <f>IF(AND(O102="B",Q102="input"),'Window &amp; Door DATA INPUT'!AA108,IF(AND(O102="C",Q102="input",P102="F"),'Window &amp; Door DATA INPUT'!V108,IF(AND(O102="C",P102="E"),0,IF(AND(O102="D"),0,IF(AND(B102=1,C102=0),"",(Calculations!Q102))))))</f>
        <v/>
      </c>
      <c r="AG102" s="80" t="str">
        <f t="shared" si="53"/>
        <v/>
      </c>
      <c r="AH102" s="26" t="str">
        <f>IF(OR($H102="no",$C102=0),"",IF($I102=Parameters!$K$15,$L102/($M102/2),$L102/$M102))</f>
        <v/>
      </c>
      <c r="AI102" s="26" t="str">
        <f>IF(OR($H102="no",$C102=0),"",IF($AH102&lt;0.5,Parameters!$X$4,IF($AH102&lt;1,Parameters!$Y$4,IF($AH102&lt;2,Parameters!$Z$4,Parameters!$AA$4))))</f>
        <v/>
      </c>
      <c r="AJ102" s="26" t="str">
        <f>IF(OR($H102="no",$C102=0),"",IF($AH102&lt;0.5,Parameters!$X$5,IF($AH102&lt;1,Parameters!$Y$5,IF($AH102&lt;2,Parameters!$Z$5,Parameters!$AA$5))))</f>
        <v/>
      </c>
      <c r="AK102" s="26" t="str">
        <f>IF(OR($H102="no",$C102=0),"",IF($I102=Parameters!$K$15,(2*($M102/2)*SIN(RADIANS(Calculations!$AG102/2))),(2*$M102*SIN(RADIANS($AG102/2)))))</f>
        <v/>
      </c>
      <c r="AL102" s="26" t="str">
        <f t="shared" si="11"/>
        <v/>
      </c>
      <c r="AM102" s="26" t="str">
        <f>IF(OR($H102="no",$C102=0),"",IF($I102=Parameters!$K$15,$AL102*$N102/2,$AL102*$N102))</f>
        <v/>
      </c>
      <c r="AN102" s="112" t="str">
        <f>IF(OR($H102="no",$C102=0),"",IF($I102=Parameters!$K$15,$AM102*2/Parameters!$AB$4,$AM102/Parameters!$AB$4))</f>
        <v/>
      </c>
      <c r="AU102" s="5"/>
      <c r="BF102" s="5"/>
      <c r="BG102" s="5"/>
      <c r="BH102" s="5"/>
      <c r="BI102" s="292">
        <f>'Window &amp; Door DATA INPUT'!H108</f>
        <v>0</v>
      </c>
      <c r="BJ102" s="293" t="str">
        <f t="shared" si="54"/>
        <v/>
      </c>
      <c r="BK102" s="5"/>
      <c r="BL102" s="5"/>
      <c r="BM102" s="5"/>
    </row>
    <row r="103" spans="2:65" x14ac:dyDescent="0.3">
      <c r="B103" s="53">
        <f>IF('Window &amp; Door DATA INPUT'!B109&gt;1,1,0)</f>
        <v>0</v>
      </c>
      <c r="C103" s="53">
        <f>IF(AND(B103=1,OR(D103=Parameters!$D$17, D103=Parameters!$D$18,D103=Parameters!$D$19,D103=Parameters!$D$20,D103=Parameters!$D$21,D103=Parameters!$D$22, D103=Parameters!$D$23, D103=Parameters!$D$24)),1,0)</f>
        <v>0</v>
      </c>
      <c r="D103" s="55" t="str">
        <f>IF('Window &amp; Door DATA INPUT'!B109="","",'Window &amp; Door DATA INPUT'!B109)</f>
        <v/>
      </c>
      <c r="E103" s="25" t="str">
        <f>IF('Window &amp; Door DATA INPUT'!D109="","",'Window &amp; Door DATA INPUT'!D109)</f>
        <v/>
      </c>
      <c r="F103" s="25" t="str">
        <f>IF(B103=1,'Window &amp; Door DATA INPUT'!H109&amp;RESULTS!$H$5,"")</f>
        <v/>
      </c>
      <c r="G103" s="25" t="str">
        <f>IF(B103=1,VLOOKUP(F103,Parameters!$H$4:$I$20,2,FALSE),"")</f>
        <v/>
      </c>
      <c r="H103" s="25" t="str">
        <f>IF(OR('Window &amp; Door DATA INPUT'!J109=Parameters!$K$4,'Window &amp; Door DATA INPUT'!J109=Parameters!$K$11),"No",IF('Window &amp; Door DATA INPUT'!K109="","",'Window &amp; Door DATA INPUT'!K109))</f>
        <v/>
      </c>
      <c r="I103" s="25" t="str">
        <f>IF('Window &amp; Door DATA INPUT'!J109="","",'Window &amp; Door DATA INPUT'!J109)</f>
        <v/>
      </c>
      <c r="J103" s="71" t="str">
        <f>IF('Window &amp; Door DATA INPUT'!L109=Parameters!$O$5,'Window &amp; Door DATA INPUT'!O109,IF(B103=1,('Window &amp; Door DATA INPUT'!N109*'Window &amp; Door DATA INPUT'!M109)/1000000,""))</f>
        <v/>
      </c>
      <c r="K103" s="72" t="str">
        <f>IF('Window &amp; Door DATA INPUT'!J109="","",VLOOKUP('Window &amp; Door DATA INPUT'!J109,Parameters!$K$4:$L$16,2,FALSE))</f>
        <v/>
      </c>
      <c r="L103" s="26" t="str">
        <f>IF($H103="yes",IF($K103="Y",'Window &amp; Door DATA INPUT'!Q109/1000,IF($K103="N",'Window &amp; Door DATA INPUT'!P109/1000)),"")</f>
        <v/>
      </c>
      <c r="M103" s="26" t="str">
        <f>IF($H103="yes",IF($K103="Y",'Window &amp; Door DATA INPUT'!P109/1000,IF($K103="N",'Window &amp; Door DATA INPUT'!Q109/1000)),"")</f>
        <v/>
      </c>
      <c r="N103" s="71" t="str">
        <f t="shared" si="49"/>
        <v/>
      </c>
      <c r="O103" s="72" t="str">
        <f>IF(AND(B103=1,C103=0,H103="yes"),"A",IF(AND(C103=1,H103="yes",'Window &amp; Door DATA INPUT'!R109="no"),"B",IF(AND(C103=1,H103="yes",'Window &amp; Door DATA INPUT'!R109="yes",'Window &amp; Door DATA INPUT'!S109="yes"),"C",IF(AND(C103=1,H103="yes",'Window &amp; Door DATA INPUT'!R109="yes",'Window &amp; Door DATA INPUT'!S109="no"),"D",""))))</f>
        <v/>
      </c>
      <c r="P103" s="100" t="str">
        <f>IF(AND(C103=1,H103="yes",OR(I103=Parameters!$K$12,I103=Parameters!$K$13,I103=Parameters!$K$14)),"E",IF(AND(C103=1,H103="yes",NOT(OR(I103=Parameters!$K$12,I103=Parameters!$K$13,I103=Parameters!$K$14))),"F",""))</f>
        <v/>
      </c>
      <c r="Q103" s="100" t="str">
        <f>IF(AND(B103=1,H103="yes"),VLOOKUP(I103,Parameters!$K$4:$M$16,3,FALSE),"")</f>
        <v/>
      </c>
      <c r="R103" s="100" t="str">
        <f>IF(AND(OR(O103="A",O103="B",O103="d"),Q103="input"),'Window &amp; Door DATA INPUT'!AA109,IF(AND(O103="C",Q103="input"),'Window &amp; Door DATA INPUT'!W109,Calculations!Q103))</f>
        <v/>
      </c>
      <c r="S103" s="75" t="str">
        <f>IF('Window &amp; Door DATA INPUT'!X109="Yes",'Window &amp; Door DATA INPUT'!Y109/1000,IF(B103=1,"N/A",""))</f>
        <v/>
      </c>
      <c r="T103" s="26" t="str">
        <f>IF(Q103="calc",IF(O103="c",'Window &amp; Door DATA INPUT'!U109/1000,(Parameters!$S$4-'Window &amp; Door DATA INPUT'!Z109+Parameters!$Q$4)/1000),"")</f>
        <v/>
      </c>
      <c r="U103" s="26" t="str">
        <f t="shared" si="50"/>
        <v/>
      </c>
      <c r="V103" s="26" t="str">
        <f t="shared" si="51"/>
        <v/>
      </c>
      <c r="W103" s="80" t="str">
        <f t="shared" si="52"/>
        <v/>
      </c>
      <c r="X103" s="26" t="str">
        <f>IF(OR($H103="no",$B103=0),"",IF($I103=Parameters!$K$15,$L103/($M103/2),$L103/$M103))</f>
        <v/>
      </c>
      <c r="Y103" s="26" t="str">
        <f>IF(OR($H103="no",$B103=0),"",IF($X103&lt;0.5,Parameters!$X$4,IF($X103&lt;1,Parameters!$Y$4,IF($X103&lt;2,Parameters!$Z$4,Parameters!$AA$4))))</f>
        <v/>
      </c>
      <c r="Z103" s="26" t="str">
        <f>IF(OR($H103="no",$B103=0),"",IF($X103&lt;0.5,Parameters!$X$5,IF($X103&lt;1,Parameters!$Y$5,IF($X103&lt;2,Parameters!$Z$5,Parameters!$AA$5))))</f>
        <v/>
      </c>
      <c r="AA103" s="26" t="str">
        <f>IF(OR($H103="no",$B103=0),"",IF($I103=Parameters!$K$15,(2*($M103/2)*SIN(RADIANS(Calculations!$W103/2))),(2*$M103*SIN(RADIANS($W103/2)))))</f>
        <v/>
      </c>
      <c r="AB103" s="26" t="str">
        <f t="shared" si="10"/>
        <v/>
      </c>
      <c r="AC103" s="26" t="str">
        <f>IF(OR($H103="no",$B103=0),"",IF($I103=Parameters!$K$15,$AB103*$N103/2,$AB103*$N103))</f>
        <v/>
      </c>
      <c r="AD103" s="112" t="str">
        <f>IF(OR($H103="no",$B103=0),"",IF($I103=Parameters!$K$15,$AC103*2/Parameters!$AB$4,$AC103/Parameters!$AB$4))</f>
        <v/>
      </c>
      <c r="AE103" s="26" t="str">
        <f>IF(AND(O103="B",Q103="calc"),V103,IF(AND(O103="C",Q103="calc"),'Window &amp; Door DATA INPUT'!T109/1000,""))</f>
        <v/>
      </c>
      <c r="AF103" s="100" t="str">
        <f>IF(AND(O103="B",Q103="input"),'Window &amp; Door DATA INPUT'!AA109,IF(AND(O103="C",Q103="input",P103="F"),'Window &amp; Door DATA INPUT'!V109,IF(AND(O103="C",P103="E"),0,IF(AND(O103="D"),0,IF(AND(B103=1,C103=0),"",(Calculations!Q103))))))</f>
        <v/>
      </c>
      <c r="AG103" s="80" t="str">
        <f t="shared" si="53"/>
        <v/>
      </c>
      <c r="AH103" s="26" t="str">
        <f>IF(OR($H103="no",$C103=0),"",IF($I103=Parameters!$K$15,$L103/($M103/2),$L103/$M103))</f>
        <v/>
      </c>
      <c r="AI103" s="26" t="str">
        <f>IF(OR($H103="no",$C103=0),"",IF($AH103&lt;0.5,Parameters!$X$4,IF($AH103&lt;1,Parameters!$Y$4,IF($AH103&lt;2,Parameters!$Z$4,Parameters!$AA$4))))</f>
        <v/>
      </c>
      <c r="AJ103" s="26" t="str">
        <f>IF(OR($H103="no",$C103=0),"",IF($AH103&lt;0.5,Parameters!$X$5,IF($AH103&lt;1,Parameters!$Y$5,IF($AH103&lt;2,Parameters!$Z$5,Parameters!$AA$5))))</f>
        <v/>
      </c>
      <c r="AK103" s="26" t="str">
        <f>IF(OR($H103="no",$C103=0),"",IF($I103=Parameters!$K$15,(2*($M103/2)*SIN(RADIANS(Calculations!$AG103/2))),(2*$M103*SIN(RADIANS($AG103/2)))))</f>
        <v/>
      </c>
      <c r="AL103" s="26" t="str">
        <f t="shared" si="11"/>
        <v/>
      </c>
      <c r="AM103" s="26" t="str">
        <f>IF(OR($H103="no",$C103=0),"",IF($I103=Parameters!$K$15,$AL103*$N103/2,$AL103*$N103))</f>
        <v/>
      </c>
      <c r="AN103" s="112" t="str">
        <f>IF(OR($H103="no",$C103=0),"",IF($I103=Parameters!$K$15,$AM103*2/Parameters!$AB$4,$AM103/Parameters!$AB$4))</f>
        <v/>
      </c>
      <c r="AU103" s="5"/>
      <c r="BF103" s="5"/>
      <c r="BG103" s="5"/>
      <c r="BH103" s="5"/>
      <c r="BI103" s="292">
        <f>'Window &amp; Door DATA INPUT'!H109</f>
        <v>0</v>
      </c>
      <c r="BJ103" s="293" t="str">
        <f t="shared" si="54"/>
        <v/>
      </c>
      <c r="BK103" s="5"/>
      <c r="BL103" s="5"/>
      <c r="BM103" s="5"/>
    </row>
    <row r="104" spans="2:65" x14ac:dyDescent="0.3">
      <c r="B104" s="53">
        <f>IF('Window &amp; Door DATA INPUT'!B110&gt;1,1,0)</f>
        <v>0</v>
      </c>
      <c r="C104" s="53">
        <f>IF(AND(B104=1,OR(D104=Parameters!$D$17, D104=Parameters!$D$18,D104=Parameters!$D$19,D104=Parameters!$D$20,D104=Parameters!$D$21,D104=Parameters!$D$22, D104=Parameters!$D$23, D104=Parameters!$D$24)),1,0)</f>
        <v>0</v>
      </c>
      <c r="D104" s="55" t="str">
        <f>IF('Window &amp; Door DATA INPUT'!B110="","",'Window &amp; Door DATA INPUT'!B110)</f>
        <v/>
      </c>
      <c r="E104" s="25" t="str">
        <f>IF('Window &amp; Door DATA INPUT'!D110="","",'Window &amp; Door DATA INPUT'!D110)</f>
        <v/>
      </c>
      <c r="F104" s="25" t="str">
        <f>IF(B104=1,'Window &amp; Door DATA INPUT'!H110&amp;RESULTS!$H$5,"")</f>
        <v/>
      </c>
      <c r="G104" s="25" t="str">
        <f>IF(B104=1,VLOOKUP(F104,Parameters!$H$4:$I$20,2,FALSE),"")</f>
        <v/>
      </c>
      <c r="H104" s="25" t="str">
        <f>IF(OR('Window &amp; Door DATA INPUT'!J110=Parameters!$K$4,'Window &amp; Door DATA INPUT'!J110=Parameters!$K$11),"No",IF('Window &amp; Door DATA INPUT'!K110="","",'Window &amp; Door DATA INPUT'!K110))</f>
        <v/>
      </c>
      <c r="I104" s="25" t="str">
        <f>IF('Window &amp; Door DATA INPUT'!J110="","",'Window &amp; Door DATA INPUT'!J110)</f>
        <v/>
      </c>
      <c r="J104" s="71" t="str">
        <f>IF('Window &amp; Door DATA INPUT'!L110=Parameters!$O$5,'Window &amp; Door DATA INPUT'!O110,IF(B104=1,('Window &amp; Door DATA INPUT'!N110*'Window &amp; Door DATA INPUT'!M110)/1000000,""))</f>
        <v/>
      </c>
      <c r="K104" s="72" t="str">
        <f>IF('Window &amp; Door DATA INPUT'!J110="","",VLOOKUP('Window &amp; Door DATA INPUT'!J110,Parameters!$K$4:$L$16,2,FALSE))</f>
        <v/>
      </c>
      <c r="L104" s="26" t="str">
        <f>IF($H104="yes",IF($K104="Y",'Window &amp; Door DATA INPUT'!Q110/1000,IF($K104="N",'Window &amp; Door DATA INPUT'!P110/1000)),"")</f>
        <v/>
      </c>
      <c r="M104" s="26" t="str">
        <f>IF($H104="yes",IF($K104="Y",'Window &amp; Door DATA INPUT'!P110/1000,IF($K104="N",'Window &amp; Door DATA INPUT'!Q110/1000)),"")</f>
        <v/>
      </c>
      <c r="N104" s="71" t="str">
        <f t="shared" si="49"/>
        <v/>
      </c>
      <c r="O104" s="72" t="str">
        <f>IF(AND(B104=1,C104=0,H104="yes"),"A",IF(AND(C104=1,H104="yes",'Window &amp; Door DATA INPUT'!R110="no"),"B",IF(AND(C104=1,H104="yes",'Window &amp; Door DATA INPUT'!R110="yes",'Window &amp; Door DATA INPUT'!S110="yes"),"C",IF(AND(C104=1,H104="yes",'Window &amp; Door DATA INPUT'!R110="yes",'Window &amp; Door DATA INPUT'!S110="no"),"D",""))))</f>
        <v/>
      </c>
      <c r="P104" s="100" t="str">
        <f>IF(AND(C104=1,H104="yes",OR(I104=Parameters!$K$12,I104=Parameters!$K$13,I104=Parameters!$K$14)),"E",IF(AND(C104=1,H104="yes",NOT(OR(I104=Parameters!$K$12,I104=Parameters!$K$13,I104=Parameters!$K$14))),"F",""))</f>
        <v/>
      </c>
      <c r="Q104" s="100" t="str">
        <f>IF(AND(B104=1,H104="yes"),VLOOKUP(I104,Parameters!$K$4:$M$16,3,FALSE),"")</f>
        <v/>
      </c>
      <c r="R104" s="100" t="str">
        <f>IF(AND(OR(O104="A",O104="B",O104="d"),Q104="input"),'Window &amp; Door DATA INPUT'!AA110,IF(AND(O104="C",Q104="input"),'Window &amp; Door DATA INPUT'!W110,Calculations!Q104))</f>
        <v/>
      </c>
      <c r="S104" s="75" t="str">
        <f>IF('Window &amp; Door DATA INPUT'!X110="Yes",'Window &amp; Door DATA INPUT'!Y110/1000,IF(B104=1,"N/A",""))</f>
        <v/>
      </c>
      <c r="T104" s="26" t="str">
        <f>IF(Q104="calc",IF(O104="c",'Window &amp; Door DATA INPUT'!U110/1000,(Parameters!$S$4-'Window &amp; Door DATA INPUT'!Z110+Parameters!$Q$4)/1000),"")</f>
        <v/>
      </c>
      <c r="U104" s="26" t="str">
        <f t="shared" si="50"/>
        <v/>
      </c>
      <c r="V104" s="26" t="str">
        <f t="shared" si="51"/>
        <v/>
      </c>
      <c r="W104" s="80" t="str">
        <f t="shared" si="52"/>
        <v/>
      </c>
      <c r="X104" s="26" t="str">
        <f>IF(OR($H104="no",$B104=0),"",IF($I104=Parameters!$K$15,$L104/($M104/2),$L104/$M104))</f>
        <v/>
      </c>
      <c r="Y104" s="26" t="str">
        <f>IF(OR($H104="no",$B104=0),"",IF($X104&lt;0.5,Parameters!$X$4,IF($X104&lt;1,Parameters!$Y$4,IF($X104&lt;2,Parameters!$Z$4,Parameters!$AA$4))))</f>
        <v/>
      </c>
      <c r="Z104" s="26" t="str">
        <f>IF(OR($H104="no",$B104=0),"",IF($X104&lt;0.5,Parameters!$X$5,IF($X104&lt;1,Parameters!$Y$5,IF($X104&lt;2,Parameters!$Z$5,Parameters!$AA$5))))</f>
        <v/>
      </c>
      <c r="AA104" s="26" t="str">
        <f>IF(OR($H104="no",$B104=0),"",IF($I104=Parameters!$K$15,(2*($M104/2)*SIN(RADIANS(Calculations!$W104/2))),(2*$M104*SIN(RADIANS($W104/2)))))</f>
        <v/>
      </c>
      <c r="AB104" s="26" t="str">
        <f t="shared" si="10"/>
        <v/>
      </c>
      <c r="AC104" s="26" t="str">
        <f>IF(OR($H104="no",$B104=0),"",IF($I104=Parameters!$K$15,$AB104*$N104/2,$AB104*$N104))</f>
        <v/>
      </c>
      <c r="AD104" s="112" t="str">
        <f>IF(OR($H104="no",$B104=0),"",IF($I104=Parameters!$K$15,$AC104*2/Parameters!$AB$4,$AC104/Parameters!$AB$4))</f>
        <v/>
      </c>
      <c r="AE104" s="26" t="str">
        <f>IF(AND(O104="B",Q104="calc"),V104,IF(AND(O104="C",Q104="calc"),'Window &amp; Door DATA INPUT'!T110/1000,""))</f>
        <v/>
      </c>
      <c r="AF104" s="100" t="str">
        <f>IF(AND(O104="B",Q104="input"),'Window &amp; Door DATA INPUT'!AA110,IF(AND(O104="C",Q104="input",P104="F"),'Window &amp; Door DATA INPUT'!V110,IF(AND(O104="C",P104="E"),0,IF(AND(O104="D"),0,IF(AND(B104=1,C104=0),"",(Calculations!Q104))))))</f>
        <v/>
      </c>
      <c r="AG104" s="80" t="str">
        <f t="shared" si="53"/>
        <v/>
      </c>
      <c r="AH104" s="26" t="str">
        <f>IF(OR($H104="no",$C104=0),"",IF($I104=Parameters!$K$15,$L104/($M104/2),$L104/$M104))</f>
        <v/>
      </c>
      <c r="AI104" s="26" t="str">
        <f>IF(OR($H104="no",$C104=0),"",IF($AH104&lt;0.5,Parameters!$X$4,IF($AH104&lt;1,Parameters!$Y$4,IF($AH104&lt;2,Parameters!$Z$4,Parameters!$AA$4))))</f>
        <v/>
      </c>
      <c r="AJ104" s="26" t="str">
        <f>IF(OR($H104="no",$C104=0),"",IF($AH104&lt;0.5,Parameters!$X$5,IF($AH104&lt;1,Parameters!$Y$5,IF($AH104&lt;2,Parameters!$Z$5,Parameters!$AA$5))))</f>
        <v/>
      </c>
      <c r="AK104" s="26" t="str">
        <f>IF(OR($H104="no",$C104=0),"",IF($I104=Parameters!$K$15,(2*($M104/2)*SIN(RADIANS(Calculations!$AG104/2))),(2*$M104*SIN(RADIANS($AG104/2)))))</f>
        <v/>
      </c>
      <c r="AL104" s="26" t="str">
        <f t="shared" si="11"/>
        <v/>
      </c>
      <c r="AM104" s="26" t="str">
        <f>IF(OR($H104="no",$C104=0),"",IF($I104=Parameters!$K$15,$AL104*$N104/2,$AL104*$N104))</f>
        <v/>
      </c>
      <c r="AN104" s="112" t="str">
        <f>IF(OR($H104="no",$C104=0),"",IF($I104=Parameters!$K$15,$AM104*2/Parameters!$AB$4,$AM104/Parameters!$AB$4))</f>
        <v/>
      </c>
      <c r="AU104" s="5"/>
      <c r="BF104" s="5"/>
      <c r="BG104" s="5"/>
      <c r="BH104" s="5"/>
      <c r="BI104" s="292">
        <f>'Window &amp; Door DATA INPUT'!H110</f>
        <v>0</v>
      </c>
      <c r="BJ104" s="293" t="str">
        <f t="shared" si="54"/>
        <v/>
      </c>
      <c r="BK104" s="5"/>
      <c r="BL104" s="5"/>
      <c r="BM104" s="5"/>
    </row>
    <row r="105" spans="2:65" x14ac:dyDescent="0.3">
      <c r="B105" s="53">
        <f>IF('Window &amp; Door DATA INPUT'!B111&gt;1,1,0)</f>
        <v>0</v>
      </c>
      <c r="C105" s="53">
        <f>IF(AND(B105=1,OR(D105=Parameters!$D$17, D105=Parameters!$D$18,D105=Parameters!$D$19,D105=Parameters!$D$20,D105=Parameters!$D$21,D105=Parameters!$D$22, D105=Parameters!$D$23, D105=Parameters!$D$24)),1,0)</f>
        <v>0</v>
      </c>
      <c r="D105" s="55" t="str">
        <f>IF('Window &amp; Door DATA INPUT'!B111="","",'Window &amp; Door DATA INPUT'!B111)</f>
        <v/>
      </c>
      <c r="E105" s="25" t="str">
        <f>IF('Window &amp; Door DATA INPUT'!D111="","",'Window &amp; Door DATA INPUT'!D111)</f>
        <v/>
      </c>
      <c r="F105" s="25" t="str">
        <f>IF(B105=1,'Window &amp; Door DATA INPUT'!H111&amp;RESULTS!$H$5,"")</f>
        <v/>
      </c>
      <c r="G105" s="25" t="str">
        <f>IF(B105=1,VLOOKUP(F105,Parameters!$H$4:$I$20,2,FALSE),"")</f>
        <v/>
      </c>
      <c r="H105" s="25" t="str">
        <f>IF(OR('Window &amp; Door DATA INPUT'!J111=Parameters!$K$4,'Window &amp; Door DATA INPUT'!J111=Parameters!$K$11),"No",IF('Window &amp; Door DATA INPUT'!K111="","",'Window &amp; Door DATA INPUT'!K111))</f>
        <v/>
      </c>
      <c r="I105" s="25" t="str">
        <f>IF('Window &amp; Door DATA INPUT'!J111="","",'Window &amp; Door DATA INPUT'!J111)</f>
        <v/>
      </c>
      <c r="J105" s="71" t="str">
        <f>IF('Window &amp; Door DATA INPUT'!L111=Parameters!$O$5,'Window &amp; Door DATA INPUT'!O111,IF(B105=1,('Window &amp; Door DATA INPUT'!N111*'Window &amp; Door DATA INPUT'!M111)/1000000,""))</f>
        <v/>
      </c>
      <c r="K105" s="72" t="str">
        <f>IF('Window &amp; Door DATA INPUT'!J111="","",VLOOKUP('Window &amp; Door DATA INPUT'!J111,Parameters!$K$4:$L$16,2,FALSE))</f>
        <v/>
      </c>
      <c r="L105" s="26" t="str">
        <f>IF($H105="yes",IF($K105="Y",'Window &amp; Door DATA INPUT'!Q111/1000,IF($K105="N",'Window &amp; Door DATA INPUT'!P111/1000)),"")</f>
        <v/>
      </c>
      <c r="M105" s="26" t="str">
        <f>IF($H105="yes",IF($K105="Y",'Window &amp; Door DATA INPUT'!P111/1000,IF($K105="N",'Window &amp; Door DATA INPUT'!Q111/1000)),"")</f>
        <v/>
      </c>
      <c r="N105" s="71" t="str">
        <f t="shared" si="49"/>
        <v/>
      </c>
      <c r="O105" s="72" t="str">
        <f>IF(AND(B105=1,C105=0,H105="yes"),"A",IF(AND(C105=1,H105="yes",'Window &amp; Door DATA INPUT'!R111="no"),"B",IF(AND(C105=1,H105="yes",'Window &amp; Door DATA INPUT'!R111="yes",'Window &amp; Door DATA INPUT'!S111="yes"),"C",IF(AND(C105=1,H105="yes",'Window &amp; Door DATA INPUT'!R111="yes",'Window &amp; Door DATA INPUT'!S111="no"),"D",""))))</f>
        <v/>
      </c>
      <c r="P105" s="100" t="str">
        <f>IF(AND(C105=1,H105="yes",OR(I105=Parameters!$K$12,I105=Parameters!$K$13,I105=Parameters!$K$14)),"E",IF(AND(C105=1,H105="yes",NOT(OR(I105=Parameters!$K$12,I105=Parameters!$K$13,I105=Parameters!$K$14))),"F",""))</f>
        <v/>
      </c>
      <c r="Q105" s="100" t="str">
        <f>IF(AND(B105=1,H105="yes"),VLOOKUP(I105,Parameters!$K$4:$M$16,3,FALSE),"")</f>
        <v/>
      </c>
      <c r="R105" s="100" t="str">
        <f>IF(AND(OR(O105="A",O105="B",O105="d"),Q105="input"),'Window &amp; Door DATA INPUT'!AA111,IF(AND(O105="C",Q105="input"),'Window &amp; Door DATA INPUT'!W111,Calculations!Q105))</f>
        <v/>
      </c>
      <c r="S105" s="75" t="str">
        <f>IF('Window &amp; Door DATA INPUT'!X111="Yes",'Window &amp; Door DATA INPUT'!Y111/1000,IF(B105=1,"N/A",""))</f>
        <v/>
      </c>
      <c r="T105" s="26" t="str">
        <f>IF(Q105="calc",IF(O105="c",'Window &amp; Door DATA INPUT'!U111/1000,(Parameters!$S$4-'Window &amp; Door DATA INPUT'!Z111+Parameters!$Q$4)/1000),"")</f>
        <v/>
      </c>
      <c r="U105" s="26" t="str">
        <f t="shared" si="50"/>
        <v/>
      </c>
      <c r="V105" s="26" t="str">
        <f t="shared" si="51"/>
        <v/>
      </c>
      <c r="W105" s="80" t="str">
        <f t="shared" si="52"/>
        <v/>
      </c>
      <c r="X105" s="26" t="str">
        <f>IF(OR($H105="no",$B105=0),"",IF($I105=Parameters!$K$15,$L105/($M105/2),$L105/$M105))</f>
        <v/>
      </c>
      <c r="Y105" s="26" t="str">
        <f>IF(OR($H105="no",$B105=0),"",IF($X105&lt;0.5,Parameters!$X$4,IF($X105&lt;1,Parameters!$Y$4,IF($X105&lt;2,Parameters!$Z$4,Parameters!$AA$4))))</f>
        <v/>
      </c>
      <c r="Z105" s="26" t="str">
        <f>IF(OR($H105="no",$B105=0),"",IF($X105&lt;0.5,Parameters!$X$5,IF($X105&lt;1,Parameters!$Y$5,IF($X105&lt;2,Parameters!$Z$5,Parameters!$AA$5))))</f>
        <v/>
      </c>
      <c r="AA105" s="26" t="str">
        <f>IF(OR($H105="no",$B105=0),"",IF($I105=Parameters!$K$15,(2*($M105/2)*SIN(RADIANS(Calculations!$W105/2))),(2*$M105*SIN(RADIANS($W105/2)))))</f>
        <v/>
      </c>
      <c r="AB105" s="26" t="str">
        <f t="shared" si="10"/>
        <v/>
      </c>
      <c r="AC105" s="26" t="str">
        <f>IF(OR($H105="no",$B105=0),"",IF($I105=Parameters!$K$15,$AB105*$N105/2,$AB105*$N105))</f>
        <v/>
      </c>
      <c r="AD105" s="112" t="str">
        <f>IF(OR($H105="no",$B105=0),"",IF($I105=Parameters!$K$15,$AC105*2/Parameters!$AB$4,$AC105/Parameters!$AB$4))</f>
        <v/>
      </c>
      <c r="AE105" s="26" t="str">
        <f>IF(AND(O105="B",Q105="calc"),V105,IF(AND(O105="C",Q105="calc"),'Window &amp; Door DATA INPUT'!T111/1000,""))</f>
        <v/>
      </c>
      <c r="AF105" s="100" t="str">
        <f>IF(AND(O105="B",Q105="input"),'Window &amp; Door DATA INPUT'!AA111,IF(AND(O105="C",Q105="input",P105="F"),'Window &amp; Door DATA INPUT'!V111,IF(AND(O105="C",P105="E"),0,IF(AND(O105="D"),0,IF(AND(B105=1,C105=0),"",(Calculations!Q105))))))</f>
        <v/>
      </c>
      <c r="AG105" s="80" t="str">
        <f t="shared" si="53"/>
        <v/>
      </c>
      <c r="AH105" s="26" t="str">
        <f>IF(OR($H105="no",$C105=0),"",IF($I105=Parameters!$K$15,$L105/($M105/2),$L105/$M105))</f>
        <v/>
      </c>
      <c r="AI105" s="26" t="str">
        <f>IF(OR($H105="no",$C105=0),"",IF($AH105&lt;0.5,Parameters!$X$4,IF($AH105&lt;1,Parameters!$Y$4,IF($AH105&lt;2,Parameters!$Z$4,Parameters!$AA$4))))</f>
        <v/>
      </c>
      <c r="AJ105" s="26" t="str">
        <f>IF(OR($H105="no",$C105=0),"",IF($AH105&lt;0.5,Parameters!$X$5,IF($AH105&lt;1,Parameters!$Y$5,IF($AH105&lt;2,Parameters!$Z$5,Parameters!$AA$5))))</f>
        <v/>
      </c>
      <c r="AK105" s="26" t="str">
        <f>IF(OR($H105="no",$C105=0),"",IF($I105=Parameters!$K$15,(2*($M105/2)*SIN(RADIANS(Calculations!$AG105/2))),(2*$M105*SIN(RADIANS($AG105/2)))))</f>
        <v/>
      </c>
      <c r="AL105" s="26" t="str">
        <f t="shared" si="11"/>
        <v/>
      </c>
      <c r="AM105" s="26" t="str">
        <f>IF(OR($H105="no",$C105=0),"",IF($I105=Parameters!$K$15,$AL105*$N105/2,$AL105*$N105))</f>
        <v/>
      </c>
      <c r="AN105" s="112" t="str">
        <f>IF(OR($H105="no",$C105=0),"",IF($I105=Parameters!$K$15,$AM105*2/Parameters!$AB$4,$AM105/Parameters!$AB$4))</f>
        <v/>
      </c>
      <c r="AU105" s="5"/>
      <c r="BF105" s="5"/>
      <c r="BG105" s="5"/>
      <c r="BH105" s="5"/>
      <c r="BI105" s="292">
        <f>'Window &amp; Door DATA INPUT'!H111</f>
        <v>0</v>
      </c>
      <c r="BJ105" s="293" t="str">
        <f t="shared" si="54"/>
        <v/>
      </c>
      <c r="BK105" s="5"/>
      <c r="BL105" s="5"/>
      <c r="BM105" s="5"/>
    </row>
    <row r="106" spans="2:65" x14ac:dyDescent="0.3">
      <c r="B106" s="53">
        <f>IF('Window &amp; Door DATA INPUT'!B112&gt;1,1,0)</f>
        <v>0</v>
      </c>
      <c r="C106" s="53">
        <f>IF(AND(B106=1,OR(D106=Parameters!$D$17, D106=Parameters!$D$18,D106=Parameters!$D$19,D106=Parameters!$D$20,D106=Parameters!$D$21,D106=Parameters!$D$22, D106=Parameters!$D$23, D106=Parameters!$D$24)),1,0)</f>
        <v>0</v>
      </c>
      <c r="D106" s="55" t="str">
        <f>IF('Window &amp; Door DATA INPUT'!B112="","",'Window &amp; Door DATA INPUT'!B112)</f>
        <v/>
      </c>
      <c r="E106" s="25" t="str">
        <f>IF('Window &amp; Door DATA INPUT'!D112="","",'Window &amp; Door DATA INPUT'!D112)</f>
        <v/>
      </c>
      <c r="F106" s="25" t="str">
        <f>IF(B106=1,'Window &amp; Door DATA INPUT'!H112&amp;RESULTS!$H$5,"")</f>
        <v/>
      </c>
      <c r="G106" s="25" t="str">
        <f>IF(B106=1,VLOOKUP(F106,Parameters!$H$4:$I$20,2,FALSE),"")</f>
        <v/>
      </c>
      <c r="H106" s="25" t="str">
        <f>IF(OR('Window &amp; Door DATA INPUT'!J112=Parameters!$K$4,'Window &amp; Door DATA INPUT'!J112=Parameters!$K$11),"No",IF('Window &amp; Door DATA INPUT'!K112="","",'Window &amp; Door DATA INPUT'!K112))</f>
        <v/>
      </c>
      <c r="I106" s="25" t="str">
        <f>IF('Window &amp; Door DATA INPUT'!J112="","",'Window &amp; Door DATA INPUT'!J112)</f>
        <v/>
      </c>
      <c r="J106" s="71" t="str">
        <f>IF('Window &amp; Door DATA INPUT'!L112=Parameters!$O$5,'Window &amp; Door DATA INPUT'!O112,IF(B106=1,('Window &amp; Door DATA INPUT'!N112*'Window &amp; Door DATA INPUT'!M112)/1000000,""))</f>
        <v/>
      </c>
      <c r="K106" s="72" t="str">
        <f>IF('Window &amp; Door DATA INPUT'!J112="","",VLOOKUP('Window &amp; Door DATA INPUT'!J112,Parameters!$K$4:$L$16,2,FALSE))</f>
        <v/>
      </c>
      <c r="L106" s="26" t="str">
        <f>IF($H106="yes",IF($K106="Y",'Window &amp; Door DATA INPUT'!Q112/1000,IF($K106="N",'Window &amp; Door DATA INPUT'!P112/1000)),"")</f>
        <v/>
      </c>
      <c r="M106" s="26" t="str">
        <f>IF($H106="yes",IF($K106="Y",'Window &amp; Door DATA INPUT'!P112/1000,IF($K106="N",'Window &amp; Door DATA INPUT'!Q112/1000)),"")</f>
        <v/>
      </c>
      <c r="N106" s="71" t="str">
        <f t="shared" si="49"/>
        <v/>
      </c>
      <c r="O106" s="72" t="str">
        <f>IF(AND(B106=1,C106=0,H106="yes"),"A",IF(AND(C106=1,H106="yes",'Window &amp; Door DATA INPUT'!R112="no"),"B",IF(AND(C106=1,H106="yes",'Window &amp; Door DATA INPUT'!R112="yes",'Window &amp; Door DATA INPUT'!S112="yes"),"C",IF(AND(C106=1,H106="yes",'Window &amp; Door DATA INPUT'!R112="yes",'Window &amp; Door DATA INPUT'!S112="no"),"D",""))))</f>
        <v/>
      </c>
      <c r="P106" s="100" t="str">
        <f>IF(AND(C106=1,H106="yes",OR(I106=Parameters!$K$12,I106=Parameters!$K$13,I106=Parameters!$K$14)),"E",IF(AND(C106=1,H106="yes",NOT(OR(I106=Parameters!$K$12,I106=Parameters!$K$13,I106=Parameters!$K$14))),"F",""))</f>
        <v/>
      </c>
      <c r="Q106" s="100" t="str">
        <f>IF(AND(B106=1,H106="yes"),VLOOKUP(I106,Parameters!$K$4:$M$16,3,FALSE),"")</f>
        <v/>
      </c>
      <c r="R106" s="100" t="str">
        <f>IF(AND(OR(O106="A",O106="B",O106="d"),Q106="input"),'Window &amp; Door DATA INPUT'!AA112,IF(AND(O106="C",Q106="input"),'Window &amp; Door DATA INPUT'!W112,Calculations!Q106))</f>
        <v/>
      </c>
      <c r="S106" s="75" t="str">
        <f>IF('Window &amp; Door DATA INPUT'!X112="Yes",'Window &amp; Door DATA INPUT'!Y112/1000,IF(B106=1,"N/A",""))</f>
        <v/>
      </c>
      <c r="T106" s="26" t="str">
        <f>IF(Q106="calc",IF(O106="c",'Window &amp; Door DATA INPUT'!U112/1000,(Parameters!$S$4-'Window &amp; Door DATA INPUT'!Z112+Parameters!$Q$4)/1000),"")</f>
        <v/>
      </c>
      <c r="U106" s="26" t="str">
        <f t="shared" si="50"/>
        <v/>
      </c>
      <c r="V106" s="26" t="str">
        <f t="shared" si="51"/>
        <v/>
      </c>
      <c r="W106" s="80" t="str">
        <f t="shared" si="52"/>
        <v/>
      </c>
      <c r="X106" s="26" t="str">
        <f>IF(OR($H106="no",$B106=0),"",IF($I106=Parameters!$K$15,$L106/($M106/2),$L106/$M106))</f>
        <v/>
      </c>
      <c r="Y106" s="26" t="str">
        <f>IF(OR($H106="no",$B106=0),"",IF($X106&lt;0.5,Parameters!$X$4,IF($X106&lt;1,Parameters!$Y$4,IF($X106&lt;2,Parameters!$Z$4,Parameters!$AA$4))))</f>
        <v/>
      </c>
      <c r="Z106" s="26" t="str">
        <f>IF(OR($H106="no",$B106=0),"",IF($X106&lt;0.5,Parameters!$X$5,IF($X106&lt;1,Parameters!$Y$5,IF($X106&lt;2,Parameters!$Z$5,Parameters!$AA$5))))</f>
        <v/>
      </c>
      <c r="AA106" s="26" t="str">
        <f>IF(OR($H106="no",$B106=0),"",IF($I106=Parameters!$K$15,(2*($M106/2)*SIN(RADIANS(Calculations!$W106/2))),(2*$M106*SIN(RADIANS($W106/2)))))</f>
        <v/>
      </c>
      <c r="AB106" s="26" t="str">
        <f t="shared" si="10"/>
        <v/>
      </c>
      <c r="AC106" s="26" t="str">
        <f>IF(OR($H106="no",$B106=0),"",IF($I106=Parameters!$K$15,$AB106*$N106/2,$AB106*$N106))</f>
        <v/>
      </c>
      <c r="AD106" s="112" t="str">
        <f>IF(OR($H106="no",$B106=0),"",IF($I106=Parameters!$K$15,$AC106*2/Parameters!$AB$4,$AC106/Parameters!$AB$4))</f>
        <v/>
      </c>
      <c r="AE106" s="26" t="str">
        <f>IF(AND(O106="B",Q106="calc"),V106,IF(AND(O106="C",Q106="calc"),'Window &amp; Door DATA INPUT'!T112/1000,""))</f>
        <v/>
      </c>
      <c r="AF106" s="100" t="str">
        <f>IF(AND(O106="B",Q106="input"),'Window &amp; Door DATA INPUT'!AA112,IF(AND(O106="C",Q106="input",P106="F"),'Window &amp; Door DATA INPUT'!V112,IF(AND(O106="C",P106="E"),0,IF(AND(O106="D"),0,IF(AND(B106=1,C106=0),"",(Calculations!Q106))))))</f>
        <v/>
      </c>
      <c r="AG106" s="80" t="str">
        <f t="shared" si="53"/>
        <v/>
      </c>
      <c r="AH106" s="26" t="str">
        <f>IF(OR($H106="no",$C106=0),"",IF($I106=Parameters!$K$15,$L106/($M106/2),$L106/$M106))</f>
        <v/>
      </c>
      <c r="AI106" s="26" t="str">
        <f>IF(OR($H106="no",$C106=0),"",IF($AH106&lt;0.5,Parameters!$X$4,IF($AH106&lt;1,Parameters!$Y$4,IF($AH106&lt;2,Parameters!$Z$4,Parameters!$AA$4))))</f>
        <v/>
      </c>
      <c r="AJ106" s="26" t="str">
        <f>IF(OR($H106="no",$C106=0),"",IF($AH106&lt;0.5,Parameters!$X$5,IF($AH106&lt;1,Parameters!$Y$5,IF($AH106&lt;2,Parameters!$Z$5,Parameters!$AA$5))))</f>
        <v/>
      </c>
      <c r="AK106" s="26" t="str">
        <f>IF(OR($H106="no",$C106=0),"",IF($I106=Parameters!$K$15,(2*($M106/2)*SIN(RADIANS(Calculations!$AG106/2))),(2*$M106*SIN(RADIANS($AG106/2)))))</f>
        <v/>
      </c>
      <c r="AL106" s="26" t="str">
        <f t="shared" si="11"/>
        <v/>
      </c>
      <c r="AM106" s="26" t="str">
        <f>IF(OR($H106="no",$C106=0),"",IF($I106=Parameters!$K$15,$AL106*$N106/2,$AL106*$N106))</f>
        <v/>
      </c>
      <c r="AN106" s="112" t="str">
        <f>IF(OR($H106="no",$C106=0),"",IF($I106=Parameters!$K$15,$AM106*2/Parameters!$AB$4,$AM106/Parameters!$AB$4))</f>
        <v/>
      </c>
      <c r="AU106" s="5"/>
      <c r="BF106" s="5"/>
      <c r="BG106" s="5"/>
      <c r="BH106" s="5"/>
      <c r="BI106" s="292">
        <f>'Window &amp; Door DATA INPUT'!H112</f>
        <v>0</v>
      </c>
      <c r="BJ106" s="293" t="str">
        <f t="shared" si="54"/>
        <v/>
      </c>
      <c r="BK106" s="5"/>
      <c r="BL106" s="5"/>
      <c r="BM106" s="5"/>
    </row>
    <row r="107" spans="2:65" x14ac:dyDescent="0.3">
      <c r="B107" s="53">
        <f>IF('Window &amp; Door DATA INPUT'!B113&gt;1,1,0)</f>
        <v>0</v>
      </c>
      <c r="C107" s="53">
        <f>IF(AND(B107=1,OR(D107=Parameters!$D$17, D107=Parameters!$D$18,D107=Parameters!$D$19,D107=Parameters!$D$20,D107=Parameters!$D$21,D107=Parameters!$D$22, D107=Parameters!$D$23, D107=Parameters!$D$24)),1,0)</f>
        <v>0</v>
      </c>
      <c r="D107" s="55" t="str">
        <f>IF('Window &amp; Door DATA INPUT'!B113="","",'Window &amp; Door DATA INPUT'!B113)</f>
        <v/>
      </c>
      <c r="E107" s="25" t="str">
        <f>IF('Window &amp; Door DATA INPUT'!D113="","",'Window &amp; Door DATA INPUT'!D113)</f>
        <v/>
      </c>
      <c r="F107" s="25" t="str">
        <f>IF(B107=1,'Window &amp; Door DATA INPUT'!H113&amp;RESULTS!$H$5,"")</f>
        <v/>
      </c>
      <c r="G107" s="25" t="str">
        <f>IF(B107=1,VLOOKUP(F107,Parameters!$H$4:$I$20,2,FALSE),"")</f>
        <v/>
      </c>
      <c r="H107" s="25" t="str">
        <f>IF(OR('Window &amp; Door DATA INPUT'!J113=Parameters!$K$4,'Window &amp; Door DATA INPUT'!J113=Parameters!$K$11),"No",IF('Window &amp; Door DATA INPUT'!K113="","",'Window &amp; Door DATA INPUT'!K113))</f>
        <v/>
      </c>
      <c r="I107" s="25" t="str">
        <f>IF('Window &amp; Door DATA INPUT'!J113="","",'Window &amp; Door DATA INPUT'!J113)</f>
        <v/>
      </c>
      <c r="J107" s="71" t="str">
        <f>IF('Window &amp; Door DATA INPUT'!L113=Parameters!$O$5,'Window &amp; Door DATA INPUT'!O113,IF(B107=1,('Window &amp; Door DATA INPUT'!N113*'Window &amp; Door DATA INPUT'!M113)/1000000,""))</f>
        <v/>
      </c>
      <c r="K107" s="72" t="str">
        <f>IF('Window &amp; Door DATA INPUT'!J113="","",VLOOKUP('Window &amp; Door DATA INPUT'!J113,Parameters!$K$4:$L$16,2,FALSE))</f>
        <v/>
      </c>
      <c r="L107" s="26" t="str">
        <f>IF($H107="yes",IF($K107="Y",'Window &amp; Door DATA INPUT'!Q113/1000,IF($K107="N",'Window &amp; Door DATA INPUT'!P113/1000)),"")</f>
        <v/>
      </c>
      <c r="M107" s="26" t="str">
        <f>IF($H107="yes",IF($K107="Y",'Window &amp; Door DATA INPUT'!P113/1000,IF($K107="N",'Window &amp; Door DATA INPUT'!Q113/1000)),"")</f>
        <v/>
      </c>
      <c r="N107" s="71" t="str">
        <f t="shared" si="49"/>
        <v/>
      </c>
      <c r="O107" s="72" t="str">
        <f>IF(AND(B107=1,C107=0,H107="yes"),"A",IF(AND(C107=1,H107="yes",'Window &amp; Door DATA INPUT'!R113="no"),"B",IF(AND(C107=1,H107="yes",'Window &amp; Door DATA INPUT'!R113="yes",'Window &amp; Door DATA INPUT'!S113="yes"),"C",IF(AND(C107=1,H107="yes",'Window &amp; Door DATA INPUT'!R113="yes",'Window &amp; Door DATA INPUT'!S113="no"),"D",""))))</f>
        <v/>
      </c>
      <c r="P107" s="100" t="str">
        <f>IF(AND(C107=1,H107="yes",OR(I107=Parameters!$K$12,I107=Parameters!$K$13,I107=Parameters!$K$14)),"E",IF(AND(C107=1,H107="yes",NOT(OR(I107=Parameters!$K$12,I107=Parameters!$K$13,I107=Parameters!$K$14))),"F",""))</f>
        <v/>
      </c>
      <c r="Q107" s="100" t="str">
        <f>IF(AND(B107=1,H107="yes"),VLOOKUP(I107,Parameters!$K$4:$M$16,3,FALSE),"")</f>
        <v/>
      </c>
      <c r="R107" s="100" t="str">
        <f>IF(AND(OR(O107="A",O107="B",O107="d"),Q107="input"),'Window &amp; Door DATA INPUT'!AA113,IF(AND(O107="C",Q107="input"),'Window &amp; Door DATA INPUT'!W113,Calculations!Q107))</f>
        <v/>
      </c>
      <c r="S107" s="75" t="str">
        <f>IF('Window &amp; Door DATA INPUT'!X113="Yes",'Window &amp; Door DATA INPUT'!Y113/1000,IF(B107=1,"N/A",""))</f>
        <v/>
      </c>
      <c r="T107" s="26" t="str">
        <f>IF(Q107="calc",IF(O107="c",'Window &amp; Door DATA INPUT'!U113/1000,(Parameters!$S$4-'Window &amp; Door DATA INPUT'!Z113+Parameters!$Q$4)/1000),"")</f>
        <v/>
      </c>
      <c r="U107" s="26" t="str">
        <f t="shared" si="50"/>
        <v/>
      </c>
      <c r="V107" s="26" t="str">
        <f t="shared" si="51"/>
        <v/>
      </c>
      <c r="W107" s="80" t="str">
        <f t="shared" si="52"/>
        <v/>
      </c>
      <c r="X107" s="26" t="str">
        <f>IF(OR($H107="no",$B107=0),"",IF($I107=Parameters!$K$15,$L107/($M107/2),$L107/$M107))</f>
        <v/>
      </c>
      <c r="Y107" s="26" t="str">
        <f>IF(OR($H107="no",$B107=0),"",IF($X107&lt;0.5,Parameters!$X$4,IF($X107&lt;1,Parameters!$Y$4,IF($X107&lt;2,Parameters!$Z$4,Parameters!$AA$4))))</f>
        <v/>
      </c>
      <c r="Z107" s="26" t="str">
        <f>IF(OR($H107="no",$B107=0),"",IF($X107&lt;0.5,Parameters!$X$5,IF($X107&lt;1,Parameters!$Y$5,IF($X107&lt;2,Parameters!$Z$5,Parameters!$AA$5))))</f>
        <v/>
      </c>
      <c r="AA107" s="26" t="str">
        <f>IF(OR($H107="no",$B107=0),"",IF($I107=Parameters!$K$15,(2*($M107/2)*SIN(RADIANS(Calculations!$W107/2))),(2*$M107*SIN(RADIANS($W107/2)))))</f>
        <v/>
      </c>
      <c r="AB107" s="26" t="str">
        <f t="shared" si="10"/>
        <v/>
      </c>
      <c r="AC107" s="26" t="str">
        <f>IF(OR($H107="no",$B107=0),"",IF($I107=Parameters!$K$15,$AB107*$N107/2,$AB107*$N107))</f>
        <v/>
      </c>
      <c r="AD107" s="112" t="str">
        <f>IF(OR($H107="no",$B107=0),"",IF($I107=Parameters!$K$15,$AC107*2/Parameters!$AB$4,$AC107/Parameters!$AB$4))</f>
        <v/>
      </c>
      <c r="AE107" s="26" t="str">
        <f>IF(AND(O107="B",Q107="calc"),V107,IF(AND(O107="C",Q107="calc"),'Window &amp; Door DATA INPUT'!T113/1000,""))</f>
        <v/>
      </c>
      <c r="AF107" s="100" t="str">
        <f>IF(AND(O107="B",Q107="input"),'Window &amp; Door DATA INPUT'!AA113,IF(AND(O107="C",Q107="input",P107="F"),'Window &amp; Door DATA INPUT'!V113,IF(AND(O107="C",P107="E"),0,IF(AND(O107="D"),0,IF(AND(B107=1,C107=0),"",(Calculations!Q107))))))</f>
        <v/>
      </c>
      <c r="AG107" s="80" t="str">
        <f t="shared" si="53"/>
        <v/>
      </c>
      <c r="AH107" s="26" t="str">
        <f>IF(OR($H107="no",$C107=0),"",IF($I107=Parameters!$K$15,$L107/($M107/2),$L107/$M107))</f>
        <v/>
      </c>
      <c r="AI107" s="26" t="str">
        <f>IF(OR($H107="no",$C107=0),"",IF($AH107&lt;0.5,Parameters!$X$4,IF($AH107&lt;1,Parameters!$Y$4,IF($AH107&lt;2,Parameters!$Z$4,Parameters!$AA$4))))</f>
        <v/>
      </c>
      <c r="AJ107" s="26" t="str">
        <f>IF(OR($H107="no",$C107=0),"",IF($AH107&lt;0.5,Parameters!$X$5,IF($AH107&lt;1,Parameters!$Y$5,IF($AH107&lt;2,Parameters!$Z$5,Parameters!$AA$5))))</f>
        <v/>
      </c>
      <c r="AK107" s="26" t="str">
        <f>IF(OR($H107="no",$C107=0),"",IF($I107=Parameters!$K$15,(2*($M107/2)*SIN(RADIANS(Calculations!$AG107/2))),(2*$M107*SIN(RADIANS($AG107/2)))))</f>
        <v/>
      </c>
      <c r="AL107" s="26" t="str">
        <f t="shared" si="11"/>
        <v/>
      </c>
      <c r="AM107" s="26" t="str">
        <f>IF(OR($H107="no",$C107=0),"",IF($I107=Parameters!$K$15,$AL107*$N107/2,$AL107*$N107))</f>
        <v/>
      </c>
      <c r="AN107" s="112" t="str">
        <f>IF(OR($H107="no",$C107=0),"",IF($I107=Parameters!$K$15,$AM107*2/Parameters!$AB$4,$AM107/Parameters!$AB$4))</f>
        <v/>
      </c>
      <c r="AU107" s="5"/>
      <c r="BF107" s="5"/>
      <c r="BG107" s="5"/>
      <c r="BH107" s="5"/>
      <c r="BI107" s="292">
        <f>'Window &amp; Door DATA INPUT'!H113</f>
        <v>0</v>
      </c>
      <c r="BJ107" s="293" t="str">
        <f t="shared" si="54"/>
        <v/>
      </c>
      <c r="BK107" s="5"/>
      <c r="BL107" s="5"/>
      <c r="BM107" s="5"/>
    </row>
    <row r="108" spans="2:65" x14ac:dyDescent="0.3">
      <c r="B108" s="53">
        <f>IF('Window &amp; Door DATA INPUT'!B114&gt;1,1,0)</f>
        <v>0</v>
      </c>
      <c r="C108" s="53">
        <f>IF(AND(B108=1,OR(D108=Parameters!$D$17, D108=Parameters!$D$18,D108=Parameters!$D$19,D108=Parameters!$D$20,D108=Parameters!$D$21,D108=Parameters!$D$22, D108=Parameters!$D$23, D108=Parameters!$D$24)),1,0)</f>
        <v>0</v>
      </c>
      <c r="D108" s="55" t="str">
        <f>IF('Window &amp; Door DATA INPUT'!B114="","",'Window &amp; Door DATA INPUT'!B114)</f>
        <v/>
      </c>
      <c r="E108" s="25" t="str">
        <f>IF('Window &amp; Door DATA INPUT'!D114="","",'Window &amp; Door DATA INPUT'!D114)</f>
        <v/>
      </c>
      <c r="F108" s="25" t="str">
        <f>IF(B108=1,'Window &amp; Door DATA INPUT'!H114&amp;RESULTS!$H$5,"")</f>
        <v/>
      </c>
      <c r="G108" s="25" t="str">
        <f>IF(B108=1,VLOOKUP(F108,Parameters!$H$4:$I$20,2,FALSE),"")</f>
        <v/>
      </c>
      <c r="H108" s="25" t="str">
        <f>IF(OR('Window &amp; Door DATA INPUT'!J114=Parameters!$K$4,'Window &amp; Door DATA INPUT'!J114=Parameters!$K$11),"No",IF('Window &amp; Door DATA INPUT'!K114="","",'Window &amp; Door DATA INPUT'!K114))</f>
        <v/>
      </c>
      <c r="I108" s="25" t="str">
        <f>IF('Window &amp; Door DATA INPUT'!J114="","",'Window &amp; Door DATA INPUT'!J114)</f>
        <v/>
      </c>
      <c r="J108" s="71" t="str">
        <f>IF('Window &amp; Door DATA INPUT'!L114=Parameters!$O$5,'Window &amp; Door DATA INPUT'!O114,IF(B108=1,('Window &amp; Door DATA INPUT'!N114*'Window &amp; Door DATA INPUT'!M114)/1000000,""))</f>
        <v/>
      </c>
      <c r="K108" s="72" t="str">
        <f>IF('Window &amp; Door DATA INPUT'!J114="","",VLOOKUP('Window &amp; Door DATA INPUT'!J114,Parameters!$K$4:$L$16,2,FALSE))</f>
        <v/>
      </c>
      <c r="L108" s="26" t="str">
        <f>IF($H108="yes",IF($K108="Y",'Window &amp; Door DATA INPUT'!Q114/1000,IF($K108="N",'Window &amp; Door DATA INPUT'!P114/1000)),"")</f>
        <v/>
      </c>
      <c r="M108" s="26" t="str">
        <f>IF($H108="yes",IF($K108="Y",'Window &amp; Door DATA INPUT'!P114/1000,IF($K108="N",'Window &amp; Door DATA INPUT'!Q114/1000)),"")</f>
        <v/>
      </c>
      <c r="N108" s="71" t="str">
        <f t="shared" si="49"/>
        <v/>
      </c>
      <c r="O108" s="72" t="str">
        <f>IF(AND(B108=1,C108=0,H108="yes"),"A",IF(AND(C108=1,H108="yes",'Window &amp; Door DATA INPUT'!R114="no"),"B",IF(AND(C108=1,H108="yes",'Window &amp; Door DATA INPUT'!R114="yes",'Window &amp; Door DATA INPUT'!S114="yes"),"C",IF(AND(C108=1,H108="yes",'Window &amp; Door DATA INPUT'!R114="yes",'Window &amp; Door DATA INPUT'!S114="no"),"D",""))))</f>
        <v/>
      </c>
      <c r="P108" s="100" t="str">
        <f>IF(AND(C108=1,H108="yes",OR(I108=Parameters!$K$12,I108=Parameters!$K$13,I108=Parameters!$K$14)),"E",IF(AND(C108=1,H108="yes",NOT(OR(I108=Parameters!$K$12,I108=Parameters!$K$13,I108=Parameters!$K$14))),"F",""))</f>
        <v/>
      </c>
      <c r="Q108" s="100" t="str">
        <f>IF(AND(B108=1,H108="yes"),VLOOKUP(I108,Parameters!$K$4:$M$16,3,FALSE),"")</f>
        <v/>
      </c>
      <c r="R108" s="100" t="str">
        <f>IF(AND(OR(O108="A",O108="B",O108="d"),Q108="input"),'Window &amp; Door DATA INPUT'!AA114,IF(AND(O108="C",Q108="input"),'Window &amp; Door DATA INPUT'!W114,Calculations!Q108))</f>
        <v/>
      </c>
      <c r="S108" s="75" t="str">
        <f>IF('Window &amp; Door DATA INPUT'!X114="Yes",'Window &amp; Door DATA INPUT'!Y114/1000,IF(B108=1,"N/A",""))</f>
        <v/>
      </c>
      <c r="T108" s="26" t="str">
        <f>IF(Q108="calc",IF(O108="c",'Window &amp; Door DATA INPUT'!U114/1000,(Parameters!$S$4-'Window &amp; Door DATA INPUT'!Z114+Parameters!$Q$4)/1000),"")</f>
        <v/>
      </c>
      <c r="U108" s="26" t="str">
        <f t="shared" si="50"/>
        <v/>
      </c>
      <c r="V108" s="26" t="str">
        <f t="shared" si="51"/>
        <v/>
      </c>
      <c r="W108" s="80" t="str">
        <f t="shared" si="52"/>
        <v/>
      </c>
      <c r="X108" s="26" t="str">
        <f>IF(OR($H108="no",$B108=0),"",IF($I108=Parameters!$K$15,$L108/($M108/2),$L108/$M108))</f>
        <v/>
      </c>
      <c r="Y108" s="26" t="str">
        <f>IF(OR($H108="no",$B108=0),"",IF($X108&lt;0.5,Parameters!$X$4,IF($X108&lt;1,Parameters!$Y$4,IF($X108&lt;2,Parameters!$Z$4,Parameters!$AA$4))))</f>
        <v/>
      </c>
      <c r="Z108" s="26" t="str">
        <f>IF(OR($H108="no",$B108=0),"",IF($X108&lt;0.5,Parameters!$X$5,IF($X108&lt;1,Parameters!$Y$5,IF($X108&lt;2,Parameters!$Z$5,Parameters!$AA$5))))</f>
        <v/>
      </c>
      <c r="AA108" s="26" t="str">
        <f>IF(OR($H108="no",$B108=0),"",IF($I108=Parameters!$K$15,(2*($M108/2)*SIN(RADIANS(Calculations!$W108/2))),(2*$M108*SIN(RADIANS($W108/2)))))</f>
        <v/>
      </c>
      <c r="AB108" s="26" t="str">
        <f t="shared" si="10"/>
        <v/>
      </c>
      <c r="AC108" s="26" t="str">
        <f>IF(OR($H108="no",$B108=0),"",IF($I108=Parameters!$K$15,$AB108*$N108/2,$AB108*$N108))</f>
        <v/>
      </c>
      <c r="AD108" s="112" t="str">
        <f>IF(OR($H108="no",$B108=0),"",IF($I108=Parameters!$K$15,$AC108*2/Parameters!$AB$4,$AC108/Parameters!$AB$4))</f>
        <v/>
      </c>
      <c r="AE108" s="26" t="str">
        <f>IF(AND(O108="B",Q108="calc"),V108,IF(AND(O108="C",Q108="calc"),'Window &amp; Door DATA INPUT'!T114/1000,""))</f>
        <v/>
      </c>
      <c r="AF108" s="100" t="str">
        <f>IF(AND(O108="B",Q108="input"),'Window &amp; Door DATA INPUT'!AA114,IF(AND(O108="C",Q108="input",P108="F"),'Window &amp; Door DATA INPUT'!V114,IF(AND(O108="C",P108="E"),0,IF(AND(O108="D"),0,IF(AND(B108=1,C108=0),"",(Calculations!Q108))))))</f>
        <v/>
      </c>
      <c r="AG108" s="80" t="str">
        <f t="shared" si="53"/>
        <v/>
      </c>
      <c r="AH108" s="26" t="str">
        <f>IF(OR($H108="no",$C108=0),"",IF($I108=Parameters!$K$15,$L108/($M108/2),$L108/$M108))</f>
        <v/>
      </c>
      <c r="AI108" s="26" t="str">
        <f>IF(OR($H108="no",$C108=0),"",IF($AH108&lt;0.5,Parameters!$X$4,IF($AH108&lt;1,Parameters!$Y$4,IF($AH108&lt;2,Parameters!$Z$4,Parameters!$AA$4))))</f>
        <v/>
      </c>
      <c r="AJ108" s="26" t="str">
        <f>IF(OR($H108="no",$C108=0),"",IF($AH108&lt;0.5,Parameters!$X$5,IF($AH108&lt;1,Parameters!$Y$5,IF($AH108&lt;2,Parameters!$Z$5,Parameters!$AA$5))))</f>
        <v/>
      </c>
      <c r="AK108" s="26" t="str">
        <f>IF(OR($H108="no",$C108=0),"",IF($I108=Parameters!$K$15,(2*($M108/2)*SIN(RADIANS(Calculations!$AG108/2))),(2*$M108*SIN(RADIANS($AG108/2)))))</f>
        <v/>
      </c>
      <c r="AL108" s="26" t="str">
        <f t="shared" si="11"/>
        <v/>
      </c>
      <c r="AM108" s="26" t="str">
        <f>IF(OR($H108="no",$C108=0),"",IF($I108=Parameters!$K$15,$AL108*$N108/2,$AL108*$N108))</f>
        <v/>
      </c>
      <c r="AN108" s="112" t="str">
        <f>IF(OR($H108="no",$C108=0),"",IF($I108=Parameters!$K$15,$AM108*2/Parameters!$AB$4,$AM108/Parameters!$AB$4))</f>
        <v/>
      </c>
      <c r="AU108" s="5"/>
      <c r="BF108" s="5"/>
      <c r="BG108" s="5"/>
      <c r="BH108" s="5"/>
      <c r="BI108" s="292">
        <f>'Window &amp; Door DATA INPUT'!H114</f>
        <v>0</v>
      </c>
      <c r="BJ108" s="293" t="str">
        <f t="shared" si="54"/>
        <v/>
      </c>
      <c r="BK108" s="5"/>
      <c r="BL108" s="5"/>
      <c r="BM108" s="5"/>
    </row>
    <row r="109" spans="2:65" x14ac:dyDescent="0.3">
      <c r="B109" s="53">
        <f>IF('Window &amp; Door DATA INPUT'!B115&gt;1,1,0)</f>
        <v>0</v>
      </c>
      <c r="C109" s="53">
        <f>IF(AND(B109=1,OR(D109=Parameters!$D$17, D109=Parameters!$D$18,D109=Parameters!$D$19,D109=Parameters!$D$20,D109=Parameters!$D$21,D109=Parameters!$D$22, D109=Parameters!$D$23, D109=Parameters!$D$24)),1,0)</f>
        <v>0</v>
      </c>
      <c r="D109" s="55" t="str">
        <f>IF('Window &amp; Door DATA INPUT'!B115="","",'Window &amp; Door DATA INPUT'!B115)</f>
        <v/>
      </c>
      <c r="E109" s="25" t="str">
        <f>IF('Window &amp; Door DATA INPUT'!D115="","",'Window &amp; Door DATA INPUT'!D115)</f>
        <v/>
      </c>
      <c r="F109" s="25" t="str">
        <f>IF(B109=1,'Window &amp; Door DATA INPUT'!H115&amp;RESULTS!$H$5,"")</f>
        <v/>
      </c>
      <c r="G109" s="25" t="str">
        <f>IF(B109=1,VLOOKUP(F109,Parameters!$H$4:$I$20,2,FALSE),"")</f>
        <v/>
      </c>
      <c r="H109" s="25" t="str">
        <f>IF(OR('Window &amp; Door DATA INPUT'!J115=Parameters!$K$4,'Window &amp; Door DATA INPUT'!J115=Parameters!$K$11),"No",IF('Window &amp; Door DATA INPUT'!K115="","",'Window &amp; Door DATA INPUT'!K115))</f>
        <v/>
      </c>
      <c r="I109" s="25" t="str">
        <f>IF('Window &amp; Door DATA INPUT'!J115="","",'Window &amp; Door DATA INPUT'!J115)</f>
        <v/>
      </c>
      <c r="J109" s="71" t="str">
        <f>IF('Window &amp; Door DATA INPUT'!L115=Parameters!$O$5,'Window &amp; Door DATA INPUT'!O115,IF(B109=1,('Window &amp; Door DATA INPUT'!N115*'Window &amp; Door DATA INPUT'!M115)/1000000,""))</f>
        <v/>
      </c>
      <c r="K109" s="72" t="str">
        <f>IF('Window &amp; Door DATA INPUT'!J115="","",VLOOKUP('Window &amp; Door DATA INPUT'!J115,Parameters!$K$4:$L$16,2,FALSE))</f>
        <v/>
      </c>
      <c r="L109" s="26" t="str">
        <f>IF($H109="yes",IF($K109="Y",'Window &amp; Door DATA INPUT'!Q115/1000,IF($K109="N",'Window &amp; Door DATA INPUT'!P115/1000)),"")</f>
        <v/>
      </c>
      <c r="M109" s="26" t="str">
        <f>IF($H109="yes",IF($K109="Y",'Window &amp; Door DATA INPUT'!P115/1000,IF($K109="N",'Window &amp; Door DATA INPUT'!Q115/1000)),"")</f>
        <v/>
      </c>
      <c r="N109" s="71" t="str">
        <f t="shared" si="49"/>
        <v/>
      </c>
      <c r="O109" s="72" t="str">
        <f>IF(AND(B109=1,C109=0,H109="yes"),"A",IF(AND(C109=1,H109="yes",'Window &amp; Door DATA INPUT'!R115="no"),"B",IF(AND(C109=1,H109="yes",'Window &amp; Door DATA INPUT'!R115="yes",'Window &amp; Door DATA INPUT'!S115="yes"),"C",IF(AND(C109=1,H109="yes",'Window &amp; Door DATA INPUT'!R115="yes",'Window &amp; Door DATA INPUT'!S115="no"),"D",""))))</f>
        <v/>
      </c>
      <c r="P109" s="100" t="str">
        <f>IF(AND(C109=1,H109="yes",OR(I109=Parameters!$K$12,I109=Parameters!$K$13,I109=Parameters!$K$14)),"E",IF(AND(C109=1,H109="yes",NOT(OR(I109=Parameters!$K$12,I109=Parameters!$K$13,I109=Parameters!$K$14))),"F",""))</f>
        <v/>
      </c>
      <c r="Q109" s="100" t="str">
        <f>IF(AND(B109=1,H109="yes"),VLOOKUP(I109,Parameters!$K$4:$M$16,3,FALSE),"")</f>
        <v/>
      </c>
      <c r="R109" s="100" t="str">
        <f>IF(AND(OR(O109="A",O109="B",O109="d"),Q109="input"),'Window &amp; Door DATA INPUT'!AA115,IF(AND(O109="C",Q109="input"),'Window &amp; Door DATA INPUT'!W115,Calculations!Q109))</f>
        <v/>
      </c>
      <c r="S109" s="75" t="str">
        <f>IF('Window &amp; Door DATA INPUT'!X115="Yes",'Window &amp; Door DATA INPUT'!Y115/1000,IF(B109=1,"N/A",""))</f>
        <v/>
      </c>
      <c r="T109" s="26" t="str">
        <f>IF(Q109="calc",IF(O109="c",'Window &amp; Door DATA INPUT'!U115/1000,(Parameters!$S$4-'Window &amp; Door DATA INPUT'!Z115+Parameters!$Q$4)/1000),"")</f>
        <v/>
      </c>
      <c r="U109" s="26" t="str">
        <f t="shared" si="50"/>
        <v/>
      </c>
      <c r="V109" s="26" t="str">
        <f t="shared" si="51"/>
        <v/>
      </c>
      <c r="W109" s="80" t="str">
        <f t="shared" si="52"/>
        <v/>
      </c>
      <c r="X109" s="26" t="str">
        <f>IF(OR($H109="no",$B109=0),"",IF($I109=Parameters!$K$15,$L109/($M109/2),$L109/$M109))</f>
        <v/>
      </c>
      <c r="Y109" s="26" t="str">
        <f>IF(OR($H109="no",$B109=0),"",IF($X109&lt;0.5,Parameters!$X$4,IF($X109&lt;1,Parameters!$Y$4,IF($X109&lt;2,Parameters!$Z$4,Parameters!$AA$4))))</f>
        <v/>
      </c>
      <c r="Z109" s="26" t="str">
        <f>IF(OR($H109="no",$B109=0),"",IF($X109&lt;0.5,Parameters!$X$5,IF($X109&lt;1,Parameters!$Y$5,IF($X109&lt;2,Parameters!$Z$5,Parameters!$AA$5))))</f>
        <v/>
      </c>
      <c r="AA109" s="26" t="str">
        <f>IF(OR($H109="no",$B109=0),"",IF($I109=Parameters!$K$15,(2*($M109/2)*SIN(RADIANS(Calculations!$W109/2))),(2*$M109*SIN(RADIANS($W109/2)))))</f>
        <v/>
      </c>
      <c r="AB109" s="26" t="str">
        <f t="shared" si="10"/>
        <v/>
      </c>
      <c r="AC109" s="26" t="str">
        <f>IF(OR($H109="no",$B109=0),"",IF($I109=Parameters!$K$15,$AB109*$N109/2,$AB109*$N109))</f>
        <v/>
      </c>
      <c r="AD109" s="112" t="str">
        <f>IF(OR($H109="no",$B109=0),"",IF($I109=Parameters!$K$15,$AC109*2/Parameters!$AB$4,$AC109/Parameters!$AB$4))</f>
        <v/>
      </c>
      <c r="AE109" s="26" t="str">
        <f>IF(AND(O109="B",Q109="calc"),V109,IF(AND(O109="C",Q109="calc"),'Window &amp; Door DATA INPUT'!T115/1000,""))</f>
        <v/>
      </c>
      <c r="AF109" s="100" t="str">
        <f>IF(AND(O109="B",Q109="input"),'Window &amp; Door DATA INPUT'!AA115,IF(AND(O109="C",Q109="input",P109="F"),'Window &amp; Door DATA INPUT'!V115,IF(AND(O109="C",P109="E"),0,IF(AND(O109="D"),0,IF(AND(B109=1,C109=0),"",(Calculations!Q109))))))</f>
        <v/>
      </c>
      <c r="AG109" s="80" t="str">
        <f t="shared" si="53"/>
        <v/>
      </c>
      <c r="AH109" s="26" t="str">
        <f>IF(OR($H109="no",$C109=0),"",IF($I109=Parameters!$K$15,$L109/($M109/2),$L109/$M109))</f>
        <v/>
      </c>
      <c r="AI109" s="26" t="str">
        <f>IF(OR($H109="no",$C109=0),"",IF($AH109&lt;0.5,Parameters!$X$4,IF($AH109&lt;1,Parameters!$Y$4,IF($AH109&lt;2,Parameters!$Z$4,Parameters!$AA$4))))</f>
        <v/>
      </c>
      <c r="AJ109" s="26" t="str">
        <f>IF(OR($H109="no",$C109=0),"",IF($AH109&lt;0.5,Parameters!$X$5,IF($AH109&lt;1,Parameters!$Y$5,IF($AH109&lt;2,Parameters!$Z$5,Parameters!$AA$5))))</f>
        <v/>
      </c>
      <c r="AK109" s="26" t="str">
        <f>IF(OR($H109="no",$C109=0),"",IF($I109=Parameters!$K$15,(2*($M109/2)*SIN(RADIANS(Calculations!$AG109/2))),(2*$M109*SIN(RADIANS($AG109/2)))))</f>
        <v/>
      </c>
      <c r="AL109" s="26" t="str">
        <f t="shared" si="11"/>
        <v/>
      </c>
      <c r="AM109" s="26" t="str">
        <f>IF(OR($H109="no",$C109=0),"",IF($I109=Parameters!$K$15,$AL109*$N109/2,$AL109*$N109))</f>
        <v/>
      </c>
      <c r="AN109" s="112" t="str">
        <f>IF(OR($H109="no",$C109=0),"",IF($I109=Parameters!$K$15,$AM109*2/Parameters!$AB$4,$AM109/Parameters!$AB$4))</f>
        <v/>
      </c>
      <c r="AU109" s="5"/>
      <c r="BF109" s="5"/>
      <c r="BG109" s="5"/>
      <c r="BH109" s="5"/>
      <c r="BI109" s="292">
        <f>'Window &amp; Door DATA INPUT'!H115</f>
        <v>0</v>
      </c>
      <c r="BJ109" s="293" t="str">
        <f t="shared" si="54"/>
        <v/>
      </c>
      <c r="BK109" s="5"/>
      <c r="BL109" s="5"/>
      <c r="BM109" s="5"/>
    </row>
    <row r="110" spans="2:65" x14ac:dyDescent="0.3">
      <c r="B110" s="53">
        <f>IF('Window &amp; Door DATA INPUT'!B116&gt;1,1,0)</f>
        <v>0</v>
      </c>
      <c r="C110" s="53">
        <f>IF(AND(B110=1,OR(D110=Parameters!$D$17, D110=Parameters!$D$18,D110=Parameters!$D$19,D110=Parameters!$D$20,D110=Parameters!$D$21,D110=Parameters!$D$22, D110=Parameters!$D$23, D110=Parameters!$D$24)),1,0)</f>
        <v>0</v>
      </c>
      <c r="D110" s="55" t="str">
        <f>IF('Window &amp; Door DATA INPUT'!B116="","",'Window &amp; Door DATA INPUT'!B116)</f>
        <v/>
      </c>
      <c r="E110" s="25" t="str">
        <f>IF('Window &amp; Door DATA INPUT'!D116="","",'Window &amp; Door DATA INPUT'!D116)</f>
        <v/>
      </c>
      <c r="F110" s="25" t="str">
        <f>IF(B110=1,'Window &amp; Door DATA INPUT'!H116&amp;RESULTS!$H$5,"")</f>
        <v/>
      </c>
      <c r="G110" s="25" t="str">
        <f>IF(B110=1,VLOOKUP(F110,Parameters!$H$4:$I$20,2,FALSE),"")</f>
        <v/>
      </c>
      <c r="H110" s="25" t="str">
        <f>IF(OR('Window &amp; Door DATA INPUT'!J116=Parameters!$K$4,'Window &amp; Door DATA INPUT'!J116=Parameters!$K$11),"No",IF('Window &amp; Door DATA INPUT'!K116="","",'Window &amp; Door DATA INPUT'!K116))</f>
        <v/>
      </c>
      <c r="I110" s="25" t="str">
        <f>IF('Window &amp; Door DATA INPUT'!J116="","",'Window &amp; Door DATA INPUT'!J116)</f>
        <v/>
      </c>
      <c r="J110" s="71" t="str">
        <f>IF('Window &amp; Door DATA INPUT'!L116=Parameters!$O$5,'Window &amp; Door DATA INPUT'!O116,IF(B110=1,('Window &amp; Door DATA INPUT'!N116*'Window &amp; Door DATA INPUT'!M116)/1000000,""))</f>
        <v/>
      </c>
      <c r="K110" s="72" t="str">
        <f>IF('Window &amp; Door DATA INPUT'!J116="","",VLOOKUP('Window &amp; Door DATA INPUT'!J116,Parameters!$K$4:$L$16,2,FALSE))</f>
        <v/>
      </c>
      <c r="L110" s="26" t="str">
        <f>IF($H110="yes",IF($K110="Y",'Window &amp; Door DATA INPUT'!Q116/1000,IF($K110="N",'Window &amp; Door DATA INPUT'!P116/1000)),"")</f>
        <v/>
      </c>
      <c r="M110" s="26" t="str">
        <f>IF($H110="yes",IF($K110="Y",'Window &amp; Door DATA INPUT'!P116/1000,IF($K110="N",'Window &amp; Door DATA INPUT'!Q116/1000)),"")</f>
        <v/>
      </c>
      <c r="N110" s="71" t="str">
        <f t="shared" si="49"/>
        <v/>
      </c>
      <c r="O110" s="72" t="str">
        <f>IF(AND(B110=1,C110=0,H110="yes"),"A",IF(AND(C110=1,H110="yes",'Window &amp; Door DATA INPUT'!R116="no"),"B",IF(AND(C110=1,H110="yes",'Window &amp; Door DATA INPUT'!R116="yes",'Window &amp; Door DATA INPUT'!S116="yes"),"C",IF(AND(C110=1,H110="yes",'Window &amp; Door DATA INPUT'!R116="yes",'Window &amp; Door DATA INPUT'!S116="no"),"D",""))))</f>
        <v/>
      </c>
      <c r="P110" s="100" t="str">
        <f>IF(AND(C110=1,H110="yes",OR(I110=Parameters!$K$12,I110=Parameters!$K$13,I110=Parameters!$K$14)),"E",IF(AND(C110=1,H110="yes",NOT(OR(I110=Parameters!$K$12,I110=Parameters!$K$13,I110=Parameters!$K$14))),"F",""))</f>
        <v/>
      </c>
      <c r="Q110" s="100" t="str">
        <f>IF(AND(B110=1,H110="yes"),VLOOKUP(I110,Parameters!$K$4:$M$16,3,FALSE),"")</f>
        <v/>
      </c>
      <c r="R110" s="100" t="str">
        <f>IF(AND(OR(O110="A",O110="B",O110="d"),Q110="input"),'Window &amp; Door DATA INPUT'!AA116,IF(AND(O110="C",Q110="input"),'Window &amp; Door DATA INPUT'!W116,Calculations!Q110))</f>
        <v/>
      </c>
      <c r="S110" s="75" t="str">
        <f>IF('Window &amp; Door DATA INPUT'!X116="Yes",'Window &amp; Door DATA INPUT'!Y116/1000,IF(B110=1,"N/A",""))</f>
        <v/>
      </c>
      <c r="T110" s="26" t="str">
        <f>IF(Q110="calc",IF(O110="c",'Window &amp; Door DATA INPUT'!U116/1000,(Parameters!$S$4-'Window &amp; Door DATA INPUT'!Z116+Parameters!$Q$4)/1000),"")</f>
        <v/>
      </c>
      <c r="U110" s="26" t="str">
        <f t="shared" si="50"/>
        <v/>
      </c>
      <c r="V110" s="26" t="str">
        <f t="shared" si="51"/>
        <v/>
      </c>
      <c r="W110" s="80" t="str">
        <f t="shared" si="52"/>
        <v/>
      </c>
      <c r="X110" s="26" t="str">
        <f>IF(OR($H110="no",$B110=0),"",IF($I110=Parameters!$K$15,$L110/($M110/2),$L110/$M110))</f>
        <v/>
      </c>
      <c r="Y110" s="26" t="str">
        <f>IF(OR($H110="no",$B110=0),"",IF($X110&lt;0.5,Parameters!$X$4,IF($X110&lt;1,Parameters!$Y$4,IF($X110&lt;2,Parameters!$Z$4,Parameters!$AA$4))))</f>
        <v/>
      </c>
      <c r="Z110" s="26" t="str">
        <f>IF(OR($H110="no",$B110=0),"",IF($X110&lt;0.5,Parameters!$X$5,IF($X110&lt;1,Parameters!$Y$5,IF($X110&lt;2,Parameters!$Z$5,Parameters!$AA$5))))</f>
        <v/>
      </c>
      <c r="AA110" s="26" t="str">
        <f>IF(OR($H110="no",$B110=0),"",IF($I110=Parameters!$K$15,(2*($M110/2)*SIN(RADIANS(Calculations!$W110/2))),(2*$M110*SIN(RADIANS($W110/2)))))</f>
        <v/>
      </c>
      <c r="AB110" s="26" t="str">
        <f t="shared" si="10"/>
        <v/>
      </c>
      <c r="AC110" s="26" t="str">
        <f>IF(OR($H110="no",$B110=0),"",IF($I110=Parameters!$K$15,$AB110*$N110/2,$AB110*$N110))</f>
        <v/>
      </c>
      <c r="AD110" s="112" t="str">
        <f>IF(OR($H110="no",$B110=0),"",IF($I110=Parameters!$K$15,$AC110*2/Parameters!$AB$4,$AC110/Parameters!$AB$4))</f>
        <v/>
      </c>
      <c r="AE110" s="26" t="str">
        <f>IF(AND(O110="B",Q110="calc"),V110,IF(AND(O110="C",Q110="calc"),'Window &amp; Door DATA INPUT'!T116/1000,""))</f>
        <v/>
      </c>
      <c r="AF110" s="100" t="str">
        <f>IF(AND(O110="B",Q110="input"),'Window &amp; Door DATA INPUT'!AA116,IF(AND(O110="C",Q110="input",P110="F"),'Window &amp; Door DATA INPUT'!V116,IF(AND(O110="C",P110="E"),0,IF(AND(O110="D"),0,IF(AND(B110=1,C110=0),"",(Calculations!Q110))))))</f>
        <v/>
      </c>
      <c r="AG110" s="80" t="str">
        <f t="shared" si="53"/>
        <v/>
      </c>
      <c r="AH110" s="26" t="str">
        <f>IF(OR($H110="no",$C110=0),"",IF($I110=Parameters!$K$15,$L110/($M110/2),$L110/$M110))</f>
        <v/>
      </c>
      <c r="AI110" s="26" t="str">
        <f>IF(OR($H110="no",$C110=0),"",IF($AH110&lt;0.5,Parameters!$X$4,IF($AH110&lt;1,Parameters!$Y$4,IF($AH110&lt;2,Parameters!$Z$4,Parameters!$AA$4))))</f>
        <v/>
      </c>
      <c r="AJ110" s="26" t="str">
        <f>IF(OR($H110="no",$C110=0),"",IF($AH110&lt;0.5,Parameters!$X$5,IF($AH110&lt;1,Parameters!$Y$5,IF($AH110&lt;2,Parameters!$Z$5,Parameters!$AA$5))))</f>
        <v/>
      </c>
      <c r="AK110" s="26" t="str">
        <f>IF(OR($H110="no",$C110=0),"",IF($I110=Parameters!$K$15,(2*($M110/2)*SIN(RADIANS(Calculations!$AG110/2))),(2*$M110*SIN(RADIANS($AG110/2)))))</f>
        <v/>
      </c>
      <c r="AL110" s="26" t="str">
        <f t="shared" si="11"/>
        <v/>
      </c>
      <c r="AM110" s="26" t="str">
        <f>IF(OR($H110="no",$C110=0),"",IF($I110=Parameters!$K$15,$AL110*$N110/2,$AL110*$N110))</f>
        <v/>
      </c>
      <c r="AN110" s="112" t="str">
        <f>IF(OR($H110="no",$C110=0),"",IF($I110=Parameters!$K$15,$AM110*2/Parameters!$AB$4,$AM110/Parameters!$AB$4))</f>
        <v/>
      </c>
      <c r="AU110" s="5"/>
      <c r="BF110" s="5"/>
      <c r="BG110" s="5"/>
      <c r="BH110" s="5"/>
      <c r="BI110" s="292">
        <f>'Window &amp; Door DATA INPUT'!H116</f>
        <v>0</v>
      </c>
      <c r="BJ110" s="293" t="str">
        <f t="shared" si="54"/>
        <v/>
      </c>
      <c r="BK110" s="5"/>
      <c r="BL110" s="5"/>
      <c r="BM110" s="5"/>
    </row>
    <row r="111" spans="2:65" x14ac:dyDescent="0.3">
      <c r="B111" s="53">
        <f>IF('Window &amp; Door DATA INPUT'!B117&gt;1,1,0)</f>
        <v>0</v>
      </c>
      <c r="C111" s="53">
        <f>IF(AND(B111=1,OR(D111=Parameters!$D$17, D111=Parameters!$D$18,D111=Parameters!$D$19,D111=Parameters!$D$20,D111=Parameters!$D$21,D111=Parameters!$D$22, D111=Parameters!$D$23, D111=Parameters!$D$24)),1,0)</f>
        <v>0</v>
      </c>
      <c r="D111" s="55" t="str">
        <f>IF('Window &amp; Door DATA INPUT'!B117="","",'Window &amp; Door DATA INPUT'!B117)</f>
        <v/>
      </c>
      <c r="E111" s="25" t="str">
        <f>IF('Window &amp; Door DATA INPUT'!D117="","",'Window &amp; Door DATA INPUT'!D117)</f>
        <v/>
      </c>
      <c r="F111" s="25" t="str">
        <f>IF(B111=1,'Window &amp; Door DATA INPUT'!H117&amp;RESULTS!$H$5,"")</f>
        <v/>
      </c>
      <c r="G111" s="25" t="str">
        <f>IF(B111=1,VLOOKUP(F111,Parameters!$H$4:$I$20,2,FALSE),"")</f>
        <v/>
      </c>
      <c r="H111" s="25" t="str">
        <f>IF(OR('Window &amp; Door DATA INPUT'!J117=Parameters!$K$4,'Window &amp; Door DATA INPUT'!J117=Parameters!$K$11),"No",IF('Window &amp; Door DATA INPUT'!K117="","",'Window &amp; Door DATA INPUT'!K117))</f>
        <v/>
      </c>
      <c r="I111" s="25" t="str">
        <f>IF('Window &amp; Door DATA INPUT'!J117="","",'Window &amp; Door DATA INPUT'!J117)</f>
        <v/>
      </c>
      <c r="J111" s="71" t="str">
        <f>IF('Window &amp; Door DATA INPUT'!L117=Parameters!$O$5,'Window &amp; Door DATA INPUT'!O117,IF(B111=1,('Window &amp; Door DATA INPUT'!N117*'Window &amp; Door DATA INPUT'!M117)/1000000,""))</f>
        <v/>
      </c>
      <c r="K111" s="72" t="str">
        <f>IF('Window &amp; Door DATA INPUT'!J117="","",VLOOKUP('Window &amp; Door DATA INPUT'!J117,Parameters!$K$4:$L$16,2,FALSE))</f>
        <v/>
      </c>
      <c r="L111" s="26" t="str">
        <f>IF($H111="yes",IF($K111="Y",'Window &amp; Door DATA INPUT'!Q117/1000,IF($K111="N",'Window &amp; Door DATA INPUT'!P117/1000)),"")</f>
        <v/>
      </c>
      <c r="M111" s="26" t="str">
        <f>IF($H111="yes",IF($K111="Y",'Window &amp; Door DATA INPUT'!P117/1000,IF($K111="N",'Window &amp; Door DATA INPUT'!Q117/1000)),"")</f>
        <v/>
      </c>
      <c r="N111" s="71" t="str">
        <f t="shared" si="49"/>
        <v/>
      </c>
      <c r="O111" s="72" t="str">
        <f>IF(AND(B111=1,C111=0,H111="yes"),"A",IF(AND(C111=1,H111="yes",'Window &amp; Door DATA INPUT'!R117="no"),"B",IF(AND(C111=1,H111="yes",'Window &amp; Door DATA INPUT'!R117="yes",'Window &amp; Door DATA INPUT'!S117="yes"),"C",IF(AND(C111=1,H111="yes",'Window &amp; Door DATA INPUT'!R117="yes",'Window &amp; Door DATA INPUT'!S117="no"),"D",""))))</f>
        <v/>
      </c>
      <c r="P111" s="100" t="str">
        <f>IF(AND(C111=1,H111="yes",OR(I111=Parameters!$K$12,I111=Parameters!$K$13,I111=Parameters!$K$14)),"E",IF(AND(C111=1,H111="yes",NOT(OR(I111=Parameters!$K$12,I111=Parameters!$K$13,I111=Parameters!$K$14))),"F",""))</f>
        <v/>
      </c>
      <c r="Q111" s="100" t="str">
        <f>IF(AND(B111=1,H111="yes"),VLOOKUP(I111,Parameters!$K$4:$M$16,3,FALSE),"")</f>
        <v/>
      </c>
      <c r="R111" s="100" t="str">
        <f>IF(AND(OR(O111="A",O111="B",O111="d"),Q111="input"),'Window &amp; Door DATA INPUT'!AA117,IF(AND(O111="C",Q111="input"),'Window &amp; Door DATA INPUT'!W117,Calculations!Q111))</f>
        <v/>
      </c>
      <c r="S111" s="75" t="str">
        <f>IF('Window &amp; Door DATA INPUT'!X117="Yes",'Window &amp; Door DATA INPUT'!Y117/1000,IF(B111=1,"N/A",""))</f>
        <v/>
      </c>
      <c r="T111" s="26" t="str">
        <f>IF(Q111="calc",IF(O111="c",'Window &amp; Door DATA INPUT'!U117/1000,(Parameters!$S$4-'Window &amp; Door DATA INPUT'!Z117+Parameters!$Q$4)/1000),"")</f>
        <v/>
      </c>
      <c r="U111" s="26" t="str">
        <f t="shared" si="50"/>
        <v/>
      </c>
      <c r="V111" s="26" t="str">
        <f t="shared" si="51"/>
        <v/>
      </c>
      <c r="W111" s="80" t="str">
        <f t="shared" si="52"/>
        <v/>
      </c>
      <c r="X111" s="26" t="str">
        <f>IF(OR($H111="no",$B111=0),"",IF($I111=Parameters!$K$15,$L111/($M111/2),$L111/$M111))</f>
        <v/>
      </c>
      <c r="Y111" s="26" t="str">
        <f>IF(OR($H111="no",$B111=0),"",IF($X111&lt;0.5,Parameters!$X$4,IF($X111&lt;1,Parameters!$Y$4,IF($X111&lt;2,Parameters!$Z$4,Parameters!$AA$4))))</f>
        <v/>
      </c>
      <c r="Z111" s="26" t="str">
        <f>IF(OR($H111="no",$B111=0),"",IF($X111&lt;0.5,Parameters!$X$5,IF($X111&lt;1,Parameters!$Y$5,IF($X111&lt;2,Parameters!$Z$5,Parameters!$AA$5))))</f>
        <v/>
      </c>
      <c r="AA111" s="26" t="str">
        <f>IF(OR($H111="no",$B111=0),"",IF($I111=Parameters!$K$15,(2*($M111/2)*SIN(RADIANS(Calculations!$W111/2))),(2*$M111*SIN(RADIANS($W111/2)))))</f>
        <v/>
      </c>
      <c r="AB111" s="26" t="str">
        <f t="shared" si="10"/>
        <v/>
      </c>
      <c r="AC111" s="26" t="str">
        <f>IF(OR($H111="no",$B111=0),"",IF($I111=Parameters!$K$15,$AB111*$N111/2,$AB111*$N111))</f>
        <v/>
      </c>
      <c r="AD111" s="112" t="str">
        <f>IF(OR($H111="no",$B111=0),"",IF($I111=Parameters!$K$15,$AC111*2/Parameters!$AB$4,$AC111/Parameters!$AB$4))</f>
        <v/>
      </c>
      <c r="AE111" s="26" t="str">
        <f>IF(AND(O111="B",Q111="calc"),V111,IF(AND(O111="C",Q111="calc"),'Window &amp; Door DATA INPUT'!T117/1000,""))</f>
        <v/>
      </c>
      <c r="AF111" s="100" t="str">
        <f>IF(AND(O111="B",Q111="input"),'Window &amp; Door DATA INPUT'!AA117,IF(AND(O111="C",Q111="input",P111="F"),'Window &amp; Door DATA INPUT'!V117,IF(AND(O111="C",P111="E"),0,IF(AND(O111="D"),0,IF(AND(B111=1,C111=0),"",(Calculations!Q111))))))</f>
        <v/>
      </c>
      <c r="AG111" s="80" t="str">
        <f t="shared" si="53"/>
        <v/>
      </c>
      <c r="AH111" s="26" t="str">
        <f>IF(OR($H111="no",$C111=0),"",IF($I111=Parameters!$K$15,$L111/($M111/2),$L111/$M111))</f>
        <v/>
      </c>
      <c r="AI111" s="26" t="str">
        <f>IF(OR($H111="no",$C111=0),"",IF($AH111&lt;0.5,Parameters!$X$4,IF($AH111&lt;1,Parameters!$Y$4,IF($AH111&lt;2,Parameters!$Z$4,Parameters!$AA$4))))</f>
        <v/>
      </c>
      <c r="AJ111" s="26" t="str">
        <f>IF(OR($H111="no",$C111=0),"",IF($AH111&lt;0.5,Parameters!$X$5,IF($AH111&lt;1,Parameters!$Y$5,IF($AH111&lt;2,Parameters!$Z$5,Parameters!$AA$5))))</f>
        <v/>
      </c>
      <c r="AK111" s="26" t="str">
        <f>IF(OR($H111="no",$C111=0),"",IF($I111=Parameters!$K$15,(2*($M111/2)*SIN(RADIANS(Calculations!$AG111/2))),(2*$M111*SIN(RADIANS($AG111/2)))))</f>
        <v/>
      </c>
      <c r="AL111" s="26" t="str">
        <f t="shared" si="11"/>
        <v/>
      </c>
      <c r="AM111" s="26" t="str">
        <f>IF(OR($H111="no",$C111=0),"",IF($I111=Parameters!$K$15,$AL111*$N111/2,$AL111*$N111))</f>
        <v/>
      </c>
      <c r="AN111" s="112" t="str">
        <f>IF(OR($H111="no",$C111=0),"",IF($I111=Parameters!$K$15,$AM111*2/Parameters!$AB$4,$AM111/Parameters!$AB$4))</f>
        <v/>
      </c>
      <c r="AU111" s="5"/>
      <c r="BF111" s="5"/>
      <c r="BG111" s="5"/>
      <c r="BH111" s="5"/>
      <c r="BI111" s="292">
        <f>'Window &amp; Door DATA INPUT'!H117</f>
        <v>0</v>
      </c>
      <c r="BJ111" s="293" t="str">
        <f t="shared" si="54"/>
        <v/>
      </c>
      <c r="BK111" s="5"/>
      <c r="BL111" s="5"/>
      <c r="BM111" s="5"/>
    </row>
    <row r="112" spans="2:65" x14ac:dyDescent="0.3">
      <c r="B112" s="53">
        <f>IF('Window &amp; Door DATA INPUT'!B118&gt;1,1,0)</f>
        <v>0</v>
      </c>
      <c r="C112" s="53">
        <f>IF(AND(B112=1,OR(D112=Parameters!$D$17, D112=Parameters!$D$18,D112=Parameters!$D$19,D112=Parameters!$D$20,D112=Parameters!$D$21,D112=Parameters!$D$22, D112=Parameters!$D$23, D112=Parameters!$D$24)),1,0)</f>
        <v>0</v>
      </c>
      <c r="D112" s="55" t="str">
        <f>IF('Window &amp; Door DATA INPUT'!B118="","",'Window &amp; Door DATA INPUT'!B118)</f>
        <v/>
      </c>
      <c r="E112" s="25" t="str">
        <f>IF('Window &amp; Door DATA INPUT'!D118="","",'Window &amp; Door DATA INPUT'!D118)</f>
        <v/>
      </c>
      <c r="F112" s="25" t="str">
        <f>IF(B112=1,'Window &amp; Door DATA INPUT'!H118&amp;RESULTS!$H$5,"")</f>
        <v/>
      </c>
      <c r="G112" s="25" t="str">
        <f>IF(B112=1,VLOOKUP(F112,Parameters!$H$4:$I$20,2,FALSE),"")</f>
        <v/>
      </c>
      <c r="H112" s="25" t="str">
        <f>IF(OR('Window &amp; Door DATA INPUT'!J118=Parameters!$K$4,'Window &amp; Door DATA INPUT'!J118=Parameters!$K$11),"No",IF('Window &amp; Door DATA INPUT'!K118="","",'Window &amp; Door DATA INPUT'!K118))</f>
        <v/>
      </c>
      <c r="I112" s="25" t="str">
        <f>IF('Window &amp; Door DATA INPUT'!J118="","",'Window &amp; Door DATA INPUT'!J118)</f>
        <v/>
      </c>
      <c r="J112" s="71" t="str">
        <f>IF('Window &amp; Door DATA INPUT'!L118=Parameters!$O$5,'Window &amp; Door DATA INPUT'!O118,IF(B112=1,('Window &amp; Door DATA INPUT'!N118*'Window &amp; Door DATA INPUT'!M118)/1000000,""))</f>
        <v/>
      </c>
      <c r="K112" s="72" t="str">
        <f>IF('Window &amp; Door DATA INPUT'!J118="","",VLOOKUP('Window &amp; Door DATA INPUT'!J118,Parameters!$K$4:$L$16,2,FALSE))</f>
        <v/>
      </c>
      <c r="L112" s="26" t="str">
        <f>IF($H112="yes",IF($K112="Y",'Window &amp; Door DATA INPUT'!Q118/1000,IF($K112="N",'Window &amp; Door DATA INPUT'!P118/1000)),"")</f>
        <v/>
      </c>
      <c r="M112" s="26" t="str">
        <f>IF($H112="yes",IF($K112="Y",'Window &amp; Door DATA INPUT'!P118/1000,IF($K112="N",'Window &amp; Door DATA INPUT'!Q118/1000)),"")</f>
        <v/>
      </c>
      <c r="N112" s="71" t="str">
        <f t="shared" si="49"/>
        <v/>
      </c>
      <c r="O112" s="72" t="str">
        <f>IF(AND(B112=1,C112=0,H112="yes"),"A",IF(AND(C112=1,H112="yes",'Window &amp; Door DATA INPUT'!R118="no"),"B",IF(AND(C112=1,H112="yes",'Window &amp; Door DATA INPUT'!R118="yes",'Window &amp; Door DATA INPUT'!S118="yes"),"C",IF(AND(C112=1,H112="yes",'Window &amp; Door DATA INPUT'!R118="yes",'Window &amp; Door DATA INPUT'!S118="no"),"D",""))))</f>
        <v/>
      </c>
      <c r="P112" s="100" t="str">
        <f>IF(AND(C112=1,H112="yes",OR(I112=Parameters!$K$12,I112=Parameters!$K$13,I112=Parameters!$K$14)),"E",IF(AND(C112=1,H112="yes",NOT(OR(I112=Parameters!$K$12,I112=Parameters!$K$13,I112=Parameters!$K$14))),"F",""))</f>
        <v/>
      </c>
      <c r="Q112" s="100" t="str">
        <f>IF(AND(B112=1,H112="yes"),VLOOKUP(I112,Parameters!$K$4:$M$16,3,FALSE),"")</f>
        <v/>
      </c>
      <c r="R112" s="100" t="str">
        <f>IF(AND(OR(O112="A",O112="B",O112="d"),Q112="input"),'Window &amp; Door DATA INPUT'!AA118,IF(AND(O112="C",Q112="input"),'Window &amp; Door DATA INPUT'!W118,Calculations!Q112))</f>
        <v/>
      </c>
      <c r="S112" s="75" t="str">
        <f>IF('Window &amp; Door DATA INPUT'!X118="Yes",'Window &amp; Door DATA INPUT'!Y118/1000,IF(B112=1,"N/A",""))</f>
        <v/>
      </c>
      <c r="T112" s="26" t="str">
        <f>IF(Q112="calc",IF(O112="c",'Window &amp; Door DATA INPUT'!U118/1000,(Parameters!$S$4-'Window &amp; Door DATA INPUT'!Z118+Parameters!$Q$4)/1000),"")</f>
        <v/>
      </c>
      <c r="U112" s="26" t="str">
        <f t="shared" si="50"/>
        <v/>
      </c>
      <c r="V112" s="26" t="str">
        <f t="shared" si="51"/>
        <v/>
      </c>
      <c r="W112" s="80" t="str">
        <f t="shared" si="52"/>
        <v/>
      </c>
      <c r="X112" s="26" t="str">
        <f>IF(OR($H112="no",$B112=0),"",IF($I112=Parameters!$K$15,$L112/($M112/2),$L112/$M112))</f>
        <v/>
      </c>
      <c r="Y112" s="26" t="str">
        <f>IF(OR($H112="no",$B112=0),"",IF($X112&lt;0.5,Parameters!$X$4,IF($X112&lt;1,Parameters!$Y$4,IF($X112&lt;2,Parameters!$Z$4,Parameters!$AA$4))))</f>
        <v/>
      </c>
      <c r="Z112" s="26" t="str">
        <f>IF(OR($H112="no",$B112=0),"",IF($X112&lt;0.5,Parameters!$X$5,IF($X112&lt;1,Parameters!$Y$5,IF($X112&lt;2,Parameters!$Z$5,Parameters!$AA$5))))</f>
        <v/>
      </c>
      <c r="AA112" s="26" t="str">
        <f>IF(OR($H112="no",$B112=0),"",IF($I112=Parameters!$K$15,(2*($M112/2)*SIN(RADIANS(Calculations!$W112/2))),(2*$M112*SIN(RADIANS($W112/2)))))</f>
        <v/>
      </c>
      <c r="AB112" s="26" t="str">
        <f t="shared" si="10"/>
        <v/>
      </c>
      <c r="AC112" s="26" t="str">
        <f>IF(OR($H112="no",$B112=0),"",IF($I112=Parameters!$K$15,$AB112*$N112/2,$AB112*$N112))</f>
        <v/>
      </c>
      <c r="AD112" s="112" t="str">
        <f>IF(OR($H112="no",$B112=0),"",IF($I112=Parameters!$K$15,$AC112*2/Parameters!$AB$4,$AC112/Parameters!$AB$4))</f>
        <v/>
      </c>
      <c r="AE112" s="26" t="str">
        <f>IF(AND(O112="B",Q112="calc"),V112,IF(AND(O112="C",Q112="calc"),'Window &amp; Door DATA INPUT'!T118/1000,""))</f>
        <v/>
      </c>
      <c r="AF112" s="100" t="str">
        <f>IF(AND(O112="B",Q112="input"),'Window &amp; Door DATA INPUT'!AA118,IF(AND(O112="C",Q112="input",P112="F"),'Window &amp; Door DATA INPUT'!V118,IF(AND(O112="C",P112="E"),0,IF(AND(O112="D"),0,IF(AND(B112=1,C112=0),"",(Calculations!Q112))))))</f>
        <v/>
      </c>
      <c r="AG112" s="80" t="str">
        <f t="shared" si="53"/>
        <v/>
      </c>
      <c r="AH112" s="26" t="str">
        <f>IF(OR($H112="no",$C112=0),"",IF($I112=Parameters!$K$15,$L112/($M112/2),$L112/$M112))</f>
        <v/>
      </c>
      <c r="AI112" s="26" t="str">
        <f>IF(OR($H112="no",$C112=0),"",IF($AH112&lt;0.5,Parameters!$X$4,IF($AH112&lt;1,Parameters!$Y$4,IF($AH112&lt;2,Parameters!$Z$4,Parameters!$AA$4))))</f>
        <v/>
      </c>
      <c r="AJ112" s="26" t="str">
        <f>IF(OR($H112="no",$C112=0),"",IF($AH112&lt;0.5,Parameters!$X$5,IF($AH112&lt;1,Parameters!$Y$5,IF($AH112&lt;2,Parameters!$Z$5,Parameters!$AA$5))))</f>
        <v/>
      </c>
      <c r="AK112" s="26" t="str">
        <f>IF(OR($H112="no",$C112=0),"",IF($I112=Parameters!$K$15,(2*($M112/2)*SIN(RADIANS(Calculations!$AG112/2))),(2*$M112*SIN(RADIANS($AG112/2)))))</f>
        <v/>
      </c>
      <c r="AL112" s="26" t="str">
        <f t="shared" si="11"/>
        <v/>
      </c>
      <c r="AM112" s="26" t="str">
        <f>IF(OR($H112="no",$C112=0),"",IF($I112=Parameters!$K$15,$AL112*$N112/2,$AL112*$N112))</f>
        <v/>
      </c>
      <c r="AN112" s="112" t="str">
        <f>IF(OR($H112="no",$C112=0),"",IF($I112=Parameters!$K$15,$AM112*2/Parameters!$AB$4,$AM112/Parameters!$AB$4))</f>
        <v/>
      </c>
      <c r="AU112" s="5"/>
      <c r="BF112" s="5"/>
      <c r="BG112" s="5"/>
      <c r="BH112" s="5"/>
      <c r="BI112" s="292">
        <f>'Window &amp; Door DATA INPUT'!H118</f>
        <v>0</v>
      </c>
      <c r="BJ112" s="293" t="str">
        <f t="shared" si="54"/>
        <v/>
      </c>
      <c r="BK112" s="5"/>
      <c r="BL112" s="5"/>
      <c r="BM112" s="5"/>
    </row>
    <row r="113" spans="2:65" x14ac:dyDescent="0.3">
      <c r="B113" s="53">
        <f>IF('Window &amp; Door DATA INPUT'!B119&gt;1,1,0)</f>
        <v>0</v>
      </c>
      <c r="C113" s="53">
        <f>IF(AND(B113=1,OR(D113=Parameters!$D$17, D113=Parameters!$D$18,D113=Parameters!$D$19,D113=Parameters!$D$20,D113=Parameters!$D$21,D113=Parameters!$D$22, D113=Parameters!$D$23, D113=Parameters!$D$24)),1,0)</f>
        <v>0</v>
      </c>
      <c r="D113" s="55" t="str">
        <f>IF('Window &amp; Door DATA INPUT'!B119="","",'Window &amp; Door DATA INPUT'!B119)</f>
        <v/>
      </c>
      <c r="E113" s="25" t="str">
        <f>IF('Window &amp; Door DATA INPUT'!D119="","",'Window &amp; Door DATA INPUT'!D119)</f>
        <v/>
      </c>
      <c r="F113" s="25" t="str">
        <f>IF(B113=1,'Window &amp; Door DATA INPUT'!H119&amp;RESULTS!$H$5,"")</f>
        <v/>
      </c>
      <c r="G113" s="25" t="str">
        <f>IF(B113=1,VLOOKUP(F113,Parameters!$H$4:$I$20,2,FALSE),"")</f>
        <v/>
      </c>
      <c r="H113" s="25" t="str">
        <f>IF(OR('Window &amp; Door DATA INPUT'!J119=Parameters!$K$4,'Window &amp; Door DATA INPUT'!J119=Parameters!$K$11),"No",IF('Window &amp; Door DATA INPUT'!K119="","",'Window &amp; Door DATA INPUT'!K119))</f>
        <v/>
      </c>
      <c r="I113" s="25" t="str">
        <f>IF('Window &amp; Door DATA INPUT'!J119="","",'Window &amp; Door DATA INPUT'!J119)</f>
        <v/>
      </c>
      <c r="J113" s="71" t="str">
        <f>IF('Window &amp; Door DATA INPUT'!L119=Parameters!$O$5,'Window &amp; Door DATA INPUT'!O119,IF(B113=1,('Window &amp; Door DATA INPUT'!N119*'Window &amp; Door DATA INPUT'!M119)/1000000,""))</f>
        <v/>
      </c>
      <c r="K113" s="72" t="str">
        <f>IF('Window &amp; Door DATA INPUT'!J119="","",VLOOKUP('Window &amp; Door DATA INPUT'!J119,Parameters!$K$4:$L$16,2,FALSE))</f>
        <v/>
      </c>
      <c r="L113" s="26" t="str">
        <f>IF($H113="yes",IF($K113="Y",'Window &amp; Door DATA INPUT'!Q119/1000,IF($K113="N",'Window &amp; Door DATA INPUT'!P119/1000)),"")</f>
        <v/>
      </c>
      <c r="M113" s="26" t="str">
        <f>IF($H113="yes",IF($K113="Y",'Window &amp; Door DATA INPUT'!P119/1000,IF($K113="N",'Window &amp; Door DATA INPUT'!Q119/1000)),"")</f>
        <v/>
      </c>
      <c r="N113" s="71" t="str">
        <f t="shared" si="49"/>
        <v/>
      </c>
      <c r="O113" s="72" t="str">
        <f>IF(AND(B113=1,C113=0,H113="yes"),"A",IF(AND(C113=1,H113="yes",'Window &amp; Door DATA INPUT'!R119="no"),"B",IF(AND(C113=1,H113="yes",'Window &amp; Door DATA INPUT'!R119="yes",'Window &amp; Door DATA INPUT'!S119="yes"),"C",IF(AND(C113=1,H113="yes",'Window &amp; Door DATA INPUT'!R119="yes",'Window &amp; Door DATA INPUT'!S119="no"),"D",""))))</f>
        <v/>
      </c>
      <c r="P113" s="100" t="str">
        <f>IF(AND(C113=1,H113="yes",OR(I113=Parameters!$K$12,I113=Parameters!$K$13,I113=Parameters!$K$14)),"E",IF(AND(C113=1,H113="yes",NOT(OR(I113=Parameters!$K$12,I113=Parameters!$K$13,I113=Parameters!$K$14))),"F",""))</f>
        <v/>
      </c>
      <c r="Q113" s="100" t="str">
        <f>IF(AND(B113=1,H113="yes"),VLOOKUP(I113,Parameters!$K$4:$M$16,3,FALSE),"")</f>
        <v/>
      </c>
      <c r="R113" s="100" t="str">
        <f>IF(AND(OR(O113="A",O113="B",O113="d"),Q113="input"),'Window &amp; Door DATA INPUT'!AA119,IF(AND(O113="C",Q113="input"),'Window &amp; Door DATA INPUT'!W119,Calculations!Q113))</f>
        <v/>
      </c>
      <c r="S113" s="75" t="str">
        <f>IF('Window &amp; Door DATA INPUT'!X119="Yes",'Window &amp; Door DATA INPUT'!Y119/1000,IF(B113=1,"N/A",""))</f>
        <v/>
      </c>
      <c r="T113" s="26" t="str">
        <f>IF(Q113="calc",IF(O113="c",'Window &amp; Door DATA INPUT'!U119/1000,(Parameters!$S$4-'Window &amp; Door DATA INPUT'!Z119+Parameters!$Q$4)/1000),"")</f>
        <v/>
      </c>
      <c r="U113" s="26" t="str">
        <f t="shared" si="50"/>
        <v/>
      </c>
      <c r="V113" s="26" t="str">
        <f t="shared" si="51"/>
        <v/>
      </c>
      <c r="W113" s="80" t="str">
        <f t="shared" si="52"/>
        <v/>
      </c>
      <c r="X113" s="26" t="str">
        <f>IF(OR($H113="no",$B113=0),"",IF($I113=Parameters!$K$15,$L113/($M113/2),$L113/$M113))</f>
        <v/>
      </c>
      <c r="Y113" s="26" t="str">
        <f>IF(OR($H113="no",$B113=0),"",IF($X113&lt;0.5,Parameters!$X$4,IF($X113&lt;1,Parameters!$Y$4,IF($X113&lt;2,Parameters!$Z$4,Parameters!$AA$4))))</f>
        <v/>
      </c>
      <c r="Z113" s="26" t="str">
        <f>IF(OR($H113="no",$B113=0),"",IF($X113&lt;0.5,Parameters!$X$5,IF($X113&lt;1,Parameters!$Y$5,IF($X113&lt;2,Parameters!$Z$5,Parameters!$AA$5))))</f>
        <v/>
      </c>
      <c r="AA113" s="26" t="str">
        <f>IF(OR($H113="no",$B113=0),"",IF($I113=Parameters!$K$15,(2*($M113/2)*SIN(RADIANS(Calculations!$W113/2))),(2*$M113*SIN(RADIANS($W113/2)))))</f>
        <v/>
      </c>
      <c r="AB113" s="26" t="str">
        <f t="shared" si="10"/>
        <v/>
      </c>
      <c r="AC113" s="26" t="str">
        <f>IF(OR($H113="no",$B113=0),"",IF($I113=Parameters!$K$15,$AB113*$N113/2,$AB113*$N113))</f>
        <v/>
      </c>
      <c r="AD113" s="112" t="str">
        <f>IF(OR($H113="no",$B113=0),"",IF($I113=Parameters!$K$15,$AC113*2/Parameters!$AB$4,$AC113/Parameters!$AB$4))</f>
        <v/>
      </c>
      <c r="AE113" s="26" t="str">
        <f>IF(AND(O113="B",Q113="calc"),V113,IF(AND(O113="C",Q113="calc"),'Window &amp; Door DATA INPUT'!T119/1000,""))</f>
        <v/>
      </c>
      <c r="AF113" s="100" t="str">
        <f>IF(AND(O113="B",Q113="input"),'Window &amp; Door DATA INPUT'!AA119,IF(AND(O113="C",Q113="input",P113="F"),'Window &amp; Door DATA INPUT'!V119,IF(AND(O113="C",P113="E"),0,IF(AND(O113="D"),0,IF(AND(B113=1,C113=0),"",(Calculations!Q113))))))</f>
        <v/>
      </c>
      <c r="AG113" s="80" t="str">
        <f t="shared" si="53"/>
        <v/>
      </c>
      <c r="AH113" s="26" t="str">
        <f>IF(OR($H113="no",$C113=0),"",IF($I113=Parameters!$K$15,$L113/($M113/2),$L113/$M113))</f>
        <v/>
      </c>
      <c r="AI113" s="26" t="str">
        <f>IF(OR($H113="no",$C113=0),"",IF($AH113&lt;0.5,Parameters!$X$4,IF($AH113&lt;1,Parameters!$Y$4,IF($AH113&lt;2,Parameters!$Z$4,Parameters!$AA$4))))</f>
        <v/>
      </c>
      <c r="AJ113" s="26" t="str">
        <f>IF(OR($H113="no",$C113=0),"",IF($AH113&lt;0.5,Parameters!$X$5,IF($AH113&lt;1,Parameters!$Y$5,IF($AH113&lt;2,Parameters!$Z$5,Parameters!$AA$5))))</f>
        <v/>
      </c>
      <c r="AK113" s="26" t="str">
        <f>IF(OR($H113="no",$C113=0),"",IF($I113=Parameters!$K$15,(2*($M113/2)*SIN(RADIANS(Calculations!$AG113/2))),(2*$M113*SIN(RADIANS($AG113/2)))))</f>
        <v/>
      </c>
      <c r="AL113" s="26" t="str">
        <f t="shared" si="11"/>
        <v/>
      </c>
      <c r="AM113" s="26" t="str">
        <f>IF(OR($H113="no",$C113=0),"",IF($I113=Parameters!$K$15,$AL113*$N113/2,$AL113*$N113))</f>
        <v/>
      </c>
      <c r="AN113" s="112" t="str">
        <f>IF(OR($H113="no",$C113=0),"",IF($I113=Parameters!$K$15,$AM113*2/Parameters!$AB$4,$AM113/Parameters!$AB$4))</f>
        <v/>
      </c>
      <c r="AU113" s="5"/>
      <c r="BF113" s="5"/>
      <c r="BG113" s="5"/>
      <c r="BH113" s="5"/>
      <c r="BI113" s="292">
        <f>'Window &amp; Door DATA INPUT'!H119</f>
        <v>0</v>
      </c>
      <c r="BJ113" s="293" t="str">
        <f t="shared" si="54"/>
        <v/>
      </c>
      <c r="BK113" s="5"/>
      <c r="BL113" s="5"/>
      <c r="BM113" s="5"/>
    </row>
    <row r="114" spans="2:65" x14ac:dyDescent="0.3">
      <c r="B114" s="53">
        <f>IF('Window &amp; Door DATA INPUT'!B120&gt;1,1,0)</f>
        <v>0</v>
      </c>
      <c r="C114" s="53">
        <f>IF(AND(B114=1,OR(D114=Parameters!$D$17, D114=Parameters!$D$18,D114=Parameters!$D$19,D114=Parameters!$D$20,D114=Parameters!$D$21,D114=Parameters!$D$22, D114=Parameters!$D$23, D114=Parameters!$D$24)),1,0)</f>
        <v>0</v>
      </c>
      <c r="D114" s="55" t="str">
        <f>IF('Window &amp; Door DATA INPUT'!B120="","",'Window &amp; Door DATA INPUT'!B120)</f>
        <v/>
      </c>
      <c r="E114" s="25" t="str">
        <f>IF('Window &amp; Door DATA INPUT'!D120="","",'Window &amp; Door DATA INPUT'!D120)</f>
        <v/>
      </c>
      <c r="F114" s="25" t="str">
        <f>IF(B114=1,'Window &amp; Door DATA INPUT'!H120&amp;RESULTS!$H$5,"")</f>
        <v/>
      </c>
      <c r="G114" s="25" t="str">
        <f>IF(B114=1,VLOOKUP(F114,Parameters!$H$4:$I$20,2,FALSE),"")</f>
        <v/>
      </c>
      <c r="H114" s="25" t="str">
        <f>IF(OR('Window &amp; Door DATA INPUT'!J120=Parameters!$K$4,'Window &amp; Door DATA INPUT'!J120=Parameters!$K$11),"No",IF('Window &amp; Door DATA INPUT'!K120="","",'Window &amp; Door DATA INPUT'!K120))</f>
        <v/>
      </c>
      <c r="I114" s="25" t="str">
        <f>IF('Window &amp; Door DATA INPUT'!J120="","",'Window &amp; Door DATA INPUT'!J120)</f>
        <v/>
      </c>
      <c r="J114" s="71" t="str">
        <f>IF('Window &amp; Door DATA INPUT'!L120=Parameters!$O$5,'Window &amp; Door DATA INPUT'!O120,IF(B114=1,('Window &amp; Door DATA INPUT'!N120*'Window &amp; Door DATA INPUT'!M120)/1000000,""))</f>
        <v/>
      </c>
      <c r="K114" s="72" t="str">
        <f>IF('Window &amp; Door DATA INPUT'!J120="","",VLOOKUP('Window &amp; Door DATA INPUT'!J120,Parameters!$K$4:$L$16,2,FALSE))</f>
        <v/>
      </c>
      <c r="L114" s="26" t="str">
        <f>IF($H114="yes",IF($K114="Y",'Window &amp; Door DATA INPUT'!Q120/1000,IF($K114="N",'Window &amp; Door DATA INPUT'!P120/1000)),"")</f>
        <v/>
      </c>
      <c r="M114" s="26" t="str">
        <f>IF($H114="yes",IF($K114="Y",'Window &amp; Door DATA INPUT'!P120/1000,IF($K114="N",'Window &amp; Door DATA INPUT'!Q120/1000)),"")</f>
        <v/>
      </c>
      <c r="N114" s="71" t="str">
        <f t="shared" si="49"/>
        <v/>
      </c>
      <c r="O114" s="72" t="str">
        <f>IF(AND(B114=1,C114=0,H114="yes"),"A",IF(AND(C114=1,H114="yes",'Window &amp; Door DATA INPUT'!R120="no"),"B",IF(AND(C114=1,H114="yes",'Window &amp; Door DATA INPUT'!R120="yes",'Window &amp; Door DATA INPUT'!S120="yes"),"C",IF(AND(C114=1,H114="yes",'Window &amp; Door DATA INPUT'!R120="yes",'Window &amp; Door DATA INPUT'!S120="no"),"D",""))))</f>
        <v/>
      </c>
      <c r="P114" s="100" t="str">
        <f>IF(AND(C114=1,H114="yes",OR(I114=Parameters!$K$12,I114=Parameters!$K$13,I114=Parameters!$K$14)),"E",IF(AND(C114=1,H114="yes",NOT(OR(I114=Parameters!$K$12,I114=Parameters!$K$13,I114=Parameters!$K$14))),"F",""))</f>
        <v/>
      </c>
      <c r="Q114" s="100" t="str">
        <f>IF(AND(B114=1,H114="yes"),VLOOKUP(I114,Parameters!$K$4:$M$16,3,FALSE),"")</f>
        <v/>
      </c>
      <c r="R114" s="100" t="str">
        <f>IF(AND(OR(O114="A",O114="B",O114="d"),Q114="input"),'Window &amp; Door DATA INPUT'!AA120,IF(AND(O114="C",Q114="input"),'Window &amp; Door DATA INPUT'!W120,Calculations!Q114))</f>
        <v/>
      </c>
      <c r="S114" s="75" t="str">
        <f>IF('Window &amp; Door DATA INPUT'!X120="Yes",'Window &amp; Door DATA INPUT'!Y120/1000,IF(B114=1,"N/A",""))</f>
        <v/>
      </c>
      <c r="T114" s="26" t="str">
        <f>IF(Q114="calc",IF(O114="c",'Window &amp; Door DATA INPUT'!U120/1000,(Parameters!$S$4-'Window &amp; Door DATA INPUT'!Z120+Parameters!$Q$4)/1000),"")</f>
        <v/>
      </c>
      <c r="U114" s="26" t="str">
        <f t="shared" si="50"/>
        <v/>
      </c>
      <c r="V114" s="26" t="str">
        <f t="shared" si="51"/>
        <v/>
      </c>
      <c r="W114" s="80" t="str">
        <f t="shared" si="52"/>
        <v/>
      </c>
      <c r="X114" s="26" t="str">
        <f>IF(OR($H114="no",$B114=0),"",IF($I114=Parameters!$K$15,$L114/($M114/2),$L114/$M114))</f>
        <v/>
      </c>
      <c r="Y114" s="26" t="str">
        <f>IF(OR($H114="no",$B114=0),"",IF($X114&lt;0.5,Parameters!$X$4,IF($X114&lt;1,Parameters!$Y$4,IF($X114&lt;2,Parameters!$Z$4,Parameters!$AA$4))))</f>
        <v/>
      </c>
      <c r="Z114" s="26" t="str">
        <f>IF(OR($H114="no",$B114=0),"",IF($X114&lt;0.5,Parameters!$X$5,IF($X114&lt;1,Parameters!$Y$5,IF($X114&lt;2,Parameters!$Z$5,Parameters!$AA$5))))</f>
        <v/>
      </c>
      <c r="AA114" s="26" t="str">
        <f>IF(OR($H114="no",$B114=0),"",IF($I114=Parameters!$K$15,(2*($M114/2)*SIN(RADIANS(Calculations!$W114/2))),(2*$M114*SIN(RADIANS($W114/2)))))</f>
        <v/>
      </c>
      <c r="AB114" s="26" t="str">
        <f t="shared" si="10"/>
        <v/>
      </c>
      <c r="AC114" s="26" t="str">
        <f>IF(OR($H114="no",$B114=0),"",IF($I114=Parameters!$K$15,$AB114*$N114/2,$AB114*$N114))</f>
        <v/>
      </c>
      <c r="AD114" s="112" t="str">
        <f>IF(OR($H114="no",$B114=0),"",IF($I114=Parameters!$K$15,$AC114*2/Parameters!$AB$4,$AC114/Parameters!$AB$4))</f>
        <v/>
      </c>
      <c r="AE114" s="26" t="str">
        <f>IF(AND(O114="B",Q114="calc"),V114,IF(AND(O114="C",Q114="calc"),'Window &amp; Door DATA INPUT'!T120/1000,""))</f>
        <v/>
      </c>
      <c r="AF114" s="100" t="str">
        <f>IF(AND(O114="B",Q114="input"),'Window &amp; Door DATA INPUT'!AA120,IF(AND(O114="C",Q114="input",P114="F"),'Window &amp; Door DATA INPUT'!V120,IF(AND(O114="C",P114="E"),0,IF(AND(O114="D"),0,IF(AND(B114=1,C114=0),"",(Calculations!Q114))))))</f>
        <v/>
      </c>
      <c r="AG114" s="80" t="str">
        <f t="shared" si="53"/>
        <v/>
      </c>
      <c r="AH114" s="26" t="str">
        <f>IF(OR($H114="no",$C114=0),"",IF($I114=Parameters!$K$15,$L114/($M114/2),$L114/$M114))</f>
        <v/>
      </c>
      <c r="AI114" s="26" t="str">
        <f>IF(OR($H114="no",$C114=0),"",IF($AH114&lt;0.5,Parameters!$X$4,IF($AH114&lt;1,Parameters!$Y$4,IF($AH114&lt;2,Parameters!$Z$4,Parameters!$AA$4))))</f>
        <v/>
      </c>
      <c r="AJ114" s="26" t="str">
        <f>IF(OR($H114="no",$C114=0),"",IF($AH114&lt;0.5,Parameters!$X$5,IF($AH114&lt;1,Parameters!$Y$5,IF($AH114&lt;2,Parameters!$Z$5,Parameters!$AA$5))))</f>
        <v/>
      </c>
      <c r="AK114" s="26" t="str">
        <f>IF(OR($H114="no",$C114=0),"",IF($I114=Parameters!$K$15,(2*($M114/2)*SIN(RADIANS(Calculations!$AG114/2))),(2*$M114*SIN(RADIANS($AG114/2)))))</f>
        <v/>
      </c>
      <c r="AL114" s="26" t="str">
        <f t="shared" si="11"/>
        <v/>
      </c>
      <c r="AM114" s="26" t="str">
        <f>IF(OR($H114="no",$C114=0),"",IF($I114=Parameters!$K$15,$AL114*$N114/2,$AL114*$N114))</f>
        <v/>
      </c>
      <c r="AN114" s="112" t="str">
        <f>IF(OR($H114="no",$C114=0),"",IF($I114=Parameters!$K$15,$AM114*2/Parameters!$AB$4,$AM114/Parameters!$AB$4))</f>
        <v/>
      </c>
      <c r="AU114" s="5"/>
      <c r="BF114" s="5"/>
      <c r="BG114" s="5"/>
      <c r="BH114" s="5"/>
      <c r="BI114" s="292">
        <f>'Window &amp; Door DATA INPUT'!H120</f>
        <v>0</v>
      </c>
      <c r="BJ114" s="293" t="str">
        <f t="shared" si="54"/>
        <v/>
      </c>
      <c r="BK114" s="5"/>
      <c r="BL114" s="5"/>
      <c r="BM114" s="5"/>
    </row>
    <row r="115" spans="2:65" x14ac:dyDescent="0.3">
      <c r="B115" s="53">
        <f>IF('Window &amp; Door DATA INPUT'!B121&gt;1,1,0)</f>
        <v>0</v>
      </c>
      <c r="C115" s="53">
        <f>IF(AND(B115=1,OR(D115=Parameters!$D$17, D115=Parameters!$D$18,D115=Parameters!$D$19,D115=Parameters!$D$20,D115=Parameters!$D$21,D115=Parameters!$D$22, D115=Parameters!$D$23, D115=Parameters!$D$24)),1,0)</f>
        <v>0</v>
      </c>
      <c r="D115" s="55" t="str">
        <f>IF('Window &amp; Door DATA INPUT'!B121="","",'Window &amp; Door DATA INPUT'!B121)</f>
        <v/>
      </c>
      <c r="E115" s="25" t="str">
        <f>IF('Window &amp; Door DATA INPUT'!D121="","",'Window &amp; Door DATA INPUT'!D121)</f>
        <v/>
      </c>
      <c r="F115" s="25" t="str">
        <f>IF(B115=1,'Window &amp; Door DATA INPUT'!H121&amp;RESULTS!$H$5,"")</f>
        <v/>
      </c>
      <c r="G115" s="25" t="str">
        <f>IF(B115=1,VLOOKUP(F115,Parameters!$H$4:$I$20,2,FALSE),"")</f>
        <v/>
      </c>
      <c r="H115" s="25" t="str">
        <f>IF(OR('Window &amp; Door DATA INPUT'!J121=Parameters!$K$4,'Window &amp; Door DATA INPUT'!J121=Parameters!$K$11),"No",IF('Window &amp; Door DATA INPUT'!K121="","",'Window &amp; Door DATA INPUT'!K121))</f>
        <v/>
      </c>
      <c r="I115" s="25" t="str">
        <f>IF('Window &amp; Door DATA INPUT'!J121="","",'Window &amp; Door DATA INPUT'!J121)</f>
        <v/>
      </c>
      <c r="J115" s="71" t="str">
        <f>IF('Window &amp; Door DATA INPUT'!L121=Parameters!$O$5,'Window &amp; Door DATA INPUT'!O121,IF(B115=1,('Window &amp; Door DATA INPUT'!N121*'Window &amp; Door DATA INPUT'!M121)/1000000,""))</f>
        <v/>
      </c>
      <c r="K115" s="72" t="str">
        <f>IF('Window &amp; Door DATA INPUT'!J121="","",VLOOKUP('Window &amp; Door DATA INPUT'!J121,Parameters!$K$4:$L$16,2,FALSE))</f>
        <v/>
      </c>
      <c r="L115" s="26" t="str">
        <f>IF($H115="yes",IF($K115="Y",'Window &amp; Door DATA INPUT'!Q121/1000,IF($K115="N",'Window &amp; Door DATA INPUT'!P121/1000)),"")</f>
        <v/>
      </c>
      <c r="M115" s="26" t="str">
        <f>IF($H115="yes",IF($K115="Y",'Window &amp; Door DATA INPUT'!P121/1000,IF($K115="N",'Window &amp; Door DATA INPUT'!Q121/1000)),"")</f>
        <v/>
      </c>
      <c r="N115" s="71" t="str">
        <f t="shared" si="49"/>
        <v/>
      </c>
      <c r="O115" s="72" t="str">
        <f>IF(AND(B115=1,C115=0,H115="yes"),"A",IF(AND(C115=1,H115="yes",'Window &amp; Door DATA INPUT'!R121="no"),"B",IF(AND(C115=1,H115="yes",'Window &amp; Door DATA INPUT'!R121="yes",'Window &amp; Door DATA INPUT'!S121="yes"),"C",IF(AND(C115=1,H115="yes",'Window &amp; Door DATA INPUT'!R121="yes",'Window &amp; Door DATA INPUT'!S121="no"),"D",""))))</f>
        <v/>
      </c>
      <c r="P115" s="100" t="str">
        <f>IF(AND(C115=1,H115="yes",OR(I115=Parameters!$K$12,I115=Parameters!$K$13,I115=Parameters!$K$14)),"E",IF(AND(C115=1,H115="yes",NOT(OR(I115=Parameters!$K$12,I115=Parameters!$K$13,I115=Parameters!$K$14))),"F",""))</f>
        <v/>
      </c>
      <c r="Q115" s="100" t="str">
        <f>IF(AND(B115=1,H115="yes"),VLOOKUP(I115,Parameters!$K$4:$M$16,3,FALSE),"")</f>
        <v/>
      </c>
      <c r="R115" s="100" t="str">
        <f>IF(AND(OR(O115="A",O115="B",O115="d"),Q115="input"),'Window &amp; Door DATA INPUT'!AA121,IF(AND(O115="C",Q115="input"),'Window &amp; Door DATA INPUT'!W121,Calculations!Q115))</f>
        <v/>
      </c>
      <c r="S115" s="75" t="str">
        <f>IF('Window &amp; Door DATA INPUT'!X121="Yes",'Window &amp; Door DATA INPUT'!Y121/1000,IF(B115=1,"N/A",""))</f>
        <v/>
      </c>
      <c r="T115" s="26" t="str">
        <f>IF(Q115="calc",IF(O115="c",'Window &amp; Door DATA INPUT'!U121/1000,(Parameters!$S$4-'Window &amp; Door DATA INPUT'!Z121+Parameters!$Q$4)/1000),"")</f>
        <v/>
      </c>
      <c r="U115" s="26" t="str">
        <f t="shared" si="50"/>
        <v/>
      </c>
      <c r="V115" s="26" t="str">
        <f t="shared" si="51"/>
        <v/>
      </c>
      <c r="W115" s="80" t="str">
        <f t="shared" si="52"/>
        <v/>
      </c>
      <c r="X115" s="26" t="str">
        <f>IF(OR($H115="no",$B115=0),"",IF($I115=Parameters!$K$15,$L115/($M115/2),$L115/$M115))</f>
        <v/>
      </c>
      <c r="Y115" s="26" t="str">
        <f>IF(OR($H115="no",$B115=0),"",IF($X115&lt;0.5,Parameters!$X$4,IF($X115&lt;1,Parameters!$Y$4,IF($X115&lt;2,Parameters!$Z$4,Parameters!$AA$4))))</f>
        <v/>
      </c>
      <c r="Z115" s="26" t="str">
        <f>IF(OR($H115="no",$B115=0),"",IF($X115&lt;0.5,Parameters!$X$5,IF($X115&lt;1,Parameters!$Y$5,IF($X115&lt;2,Parameters!$Z$5,Parameters!$AA$5))))</f>
        <v/>
      </c>
      <c r="AA115" s="26" t="str">
        <f>IF(OR($H115="no",$B115=0),"",IF($I115=Parameters!$K$15,(2*($M115/2)*SIN(RADIANS(Calculations!$W115/2))),(2*$M115*SIN(RADIANS($W115/2)))))</f>
        <v/>
      </c>
      <c r="AB115" s="26" t="str">
        <f t="shared" si="10"/>
        <v/>
      </c>
      <c r="AC115" s="26" t="str">
        <f>IF(OR($H115="no",$B115=0),"",IF($I115=Parameters!$K$15,$AB115*$N115/2,$AB115*$N115))</f>
        <v/>
      </c>
      <c r="AD115" s="112" t="str">
        <f>IF(OR($H115="no",$B115=0),"",IF($I115=Parameters!$K$15,$AC115*2/Parameters!$AB$4,$AC115/Parameters!$AB$4))</f>
        <v/>
      </c>
      <c r="AE115" s="26" t="str">
        <f>IF(AND(O115="B",Q115="calc"),V115,IF(AND(O115="C",Q115="calc"),'Window &amp; Door DATA INPUT'!T121/1000,""))</f>
        <v/>
      </c>
      <c r="AF115" s="100" t="str">
        <f>IF(AND(O115="B",Q115="input"),'Window &amp; Door DATA INPUT'!AA121,IF(AND(O115="C",Q115="input",P115="F"),'Window &amp; Door DATA INPUT'!V121,IF(AND(O115="C",P115="E"),0,IF(AND(O115="D"),0,IF(AND(B115=1,C115=0),"",(Calculations!Q115))))))</f>
        <v/>
      </c>
      <c r="AG115" s="80" t="str">
        <f t="shared" si="53"/>
        <v/>
      </c>
      <c r="AH115" s="26" t="str">
        <f>IF(OR($H115="no",$C115=0),"",IF($I115=Parameters!$K$15,$L115/($M115/2),$L115/$M115))</f>
        <v/>
      </c>
      <c r="AI115" s="26" t="str">
        <f>IF(OR($H115="no",$C115=0),"",IF($AH115&lt;0.5,Parameters!$X$4,IF($AH115&lt;1,Parameters!$Y$4,IF($AH115&lt;2,Parameters!$Z$4,Parameters!$AA$4))))</f>
        <v/>
      </c>
      <c r="AJ115" s="26" t="str">
        <f>IF(OR($H115="no",$C115=0),"",IF($AH115&lt;0.5,Parameters!$X$5,IF($AH115&lt;1,Parameters!$Y$5,IF($AH115&lt;2,Parameters!$Z$5,Parameters!$AA$5))))</f>
        <v/>
      </c>
      <c r="AK115" s="26" t="str">
        <f>IF(OR($H115="no",$C115=0),"",IF($I115=Parameters!$K$15,(2*($M115/2)*SIN(RADIANS(Calculations!$AG115/2))),(2*$M115*SIN(RADIANS($AG115/2)))))</f>
        <v/>
      </c>
      <c r="AL115" s="26" t="str">
        <f t="shared" si="11"/>
        <v/>
      </c>
      <c r="AM115" s="26" t="str">
        <f>IF(OR($H115="no",$C115=0),"",IF($I115=Parameters!$K$15,$AL115*$N115/2,$AL115*$N115))</f>
        <v/>
      </c>
      <c r="AN115" s="112" t="str">
        <f>IF(OR($H115="no",$C115=0),"",IF($I115=Parameters!$K$15,$AM115*2/Parameters!$AB$4,$AM115/Parameters!$AB$4))</f>
        <v/>
      </c>
      <c r="AU115" s="5"/>
      <c r="BF115" s="5"/>
      <c r="BG115" s="5"/>
      <c r="BH115" s="5"/>
      <c r="BI115" s="292">
        <f>'Window &amp; Door DATA INPUT'!H121</f>
        <v>0</v>
      </c>
      <c r="BJ115" s="293" t="str">
        <f t="shared" si="54"/>
        <v/>
      </c>
      <c r="BK115" s="5"/>
      <c r="BL115" s="5"/>
      <c r="BM115" s="5"/>
    </row>
    <row r="116" spans="2:65" x14ac:dyDescent="0.3">
      <c r="B116" s="53">
        <f>IF('Window &amp; Door DATA INPUT'!B122&gt;1,1,0)</f>
        <v>0</v>
      </c>
      <c r="C116" s="53">
        <f>IF(AND(B116=1,OR(D116=Parameters!$D$17, D116=Parameters!$D$18,D116=Parameters!$D$19,D116=Parameters!$D$20,D116=Parameters!$D$21,D116=Parameters!$D$22, D116=Parameters!$D$23, D116=Parameters!$D$24)),1,0)</f>
        <v>0</v>
      </c>
      <c r="D116" s="55" t="str">
        <f>IF('Window &amp; Door DATA INPUT'!B122="","",'Window &amp; Door DATA INPUT'!B122)</f>
        <v/>
      </c>
      <c r="E116" s="25" t="str">
        <f>IF('Window &amp; Door DATA INPUT'!D122="","",'Window &amp; Door DATA INPUT'!D122)</f>
        <v/>
      </c>
      <c r="F116" s="25" t="str">
        <f>IF(B116=1,'Window &amp; Door DATA INPUT'!H122&amp;RESULTS!$H$5,"")</f>
        <v/>
      </c>
      <c r="G116" s="25" t="str">
        <f>IF(B116=1,VLOOKUP(F116,Parameters!$H$4:$I$20,2,FALSE),"")</f>
        <v/>
      </c>
      <c r="H116" s="25" t="str">
        <f>IF(OR('Window &amp; Door DATA INPUT'!J122=Parameters!$K$4,'Window &amp; Door DATA INPUT'!J122=Parameters!$K$11),"No",IF('Window &amp; Door DATA INPUT'!K122="","",'Window &amp; Door DATA INPUT'!K122))</f>
        <v/>
      </c>
      <c r="I116" s="25" t="str">
        <f>IF('Window &amp; Door DATA INPUT'!J122="","",'Window &amp; Door DATA INPUT'!J122)</f>
        <v/>
      </c>
      <c r="J116" s="71" t="str">
        <f>IF('Window &amp; Door DATA INPUT'!L122=Parameters!$O$5,'Window &amp; Door DATA INPUT'!O122,IF(B116=1,('Window &amp; Door DATA INPUT'!N122*'Window &amp; Door DATA INPUT'!M122)/1000000,""))</f>
        <v/>
      </c>
      <c r="K116" s="72" t="str">
        <f>IF('Window &amp; Door DATA INPUT'!J122="","",VLOOKUP('Window &amp; Door DATA INPUT'!J122,Parameters!$K$4:$L$16,2,FALSE))</f>
        <v/>
      </c>
      <c r="L116" s="26" t="str">
        <f>IF($H116="yes",IF($K116="Y",'Window &amp; Door DATA INPUT'!Q122/1000,IF($K116="N",'Window &amp; Door DATA INPUT'!P122/1000)),"")</f>
        <v/>
      </c>
      <c r="M116" s="26" t="str">
        <f>IF($H116="yes",IF($K116="Y",'Window &amp; Door DATA INPUT'!P122/1000,IF($K116="N",'Window &amp; Door DATA INPUT'!Q122/1000)),"")</f>
        <v/>
      </c>
      <c r="N116" s="71" t="str">
        <f t="shared" si="49"/>
        <v/>
      </c>
      <c r="O116" s="72" t="str">
        <f>IF(AND(B116=1,C116=0,H116="yes"),"A",IF(AND(C116=1,H116="yes",'Window &amp; Door DATA INPUT'!R122="no"),"B",IF(AND(C116=1,H116="yes",'Window &amp; Door DATA INPUT'!R122="yes",'Window &amp; Door DATA INPUT'!S122="yes"),"C",IF(AND(C116=1,H116="yes",'Window &amp; Door DATA INPUT'!R122="yes",'Window &amp; Door DATA INPUT'!S122="no"),"D",""))))</f>
        <v/>
      </c>
      <c r="P116" s="100" t="str">
        <f>IF(AND(C116=1,H116="yes",OR(I116=Parameters!$K$12,I116=Parameters!$K$13,I116=Parameters!$K$14)),"E",IF(AND(C116=1,H116="yes",NOT(OR(I116=Parameters!$K$12,I116=Parameters!$K$13,I116=Parameters!$K$14))),"F",""))</f>
        <v/>
      </c>
      <c r="Q116" s="100" t="str">
        <f>IF(AND(B116=1,H116="yes"),VLOOKUP(I116,Parameters!$K$4:$M$16,3,FALSE),"")</f>
        <v/>
      </c>
      <c r="R116" s="100" t="str">
        <f>IF(AND(OR(O116="A",O116="B",O116="d"),Q116="input"),'Window &amp; Door DATA INPUT'!AA122,IF(AND(O116="C",Q116="input"),'Window &amp; Door DATA INPUT'!W122,Calculations!Q116))</f>
        <v/>
      </c>
      <c r="S116" s="75" t="str">
        <f>IF('Window &amp; Door DATA INPUT'!X122="Yes",'Window &amp; Door DATA INPUT'!Y122/1000,IF(B116=1,"N/A",""))</f>
        <v/>
      </c>
      <c r="T116" s="26" t="str">
        <f>IF(Q116="calc",IF(O116="c",'Window &amp; Door DATA INPUT'!U122/1000,(Parameters!$S$4-'Window &amp; Door DATA INPUT'!Z122+Parameters!$Q$4)/1000),"")</f>
        <v/>
      </c>
      <c r="U116" s="26" t="str">
        <f t="shared" si="50"/>
        <v/>
      </c>
      <c r="V116" s="26" t="str">
        <f t="shared" si="51"/>
        <v/>
      </c>
      <c r="W116" s="80" t="str">
        <f t="shared" si="52"/>
        <v/>
      </c>
      <c r="X116" s="26" t="str">
        <f>IF(OR($H116="no",$B116=0),"",IF($I116=Parameters!$K$15,$L116/($M116/2),$L116/$M116))</f>
        <v/>
      </c>
      <c r="Y116" s="26" t="str">
        <f>IF(OR($H116="no",$B116=0),"",IF($X116&lt;0.5,Parameters!$X$4,IF($X116&lt;1,Parameters!$Y$4,IF($X116&lt;2,Parameters!$Z$4,Parameters!$AA$4))))</f>
        <v/>
      </c>
      <c r="Z116" s="26" t="str">
        <f>IF(OR($H116="no",$B116=0),"",IF($X116&lt;0.5,Parameters!$X$5,IF($X116&lt;1,Parameters!$Y$5,IF($X116&lt;2,Parameters!$Z$5,Parameters!$AA$5))))</f>
        <v/>
      </c>
      <c r="AA116" s="26" t="str">
        <f>IF(OR($H116="no",$B116=0),"",IF($I116=Parameters!$K$15,(2*($M116/2)*SIN(RADIANS(Calculations!$W116/2))),(2*$M116*SIN(RADIANS($W116/2)))))</f>
        <v/>
      </c>
      <c r="AB116" s="26" t="str">
        <f t="shared" si="10"/>
        <v/>
      </c>
      <c r="AC116" s="26" t="str">
        <f>IF(OR($H116="no",$B116=0),"",IF($I116=Parameters!$K$15,$AB116*$N116/2,$AB116*$N116))</f>
        <v/>
      </c>
      <c r="AD116" s="112" t="str">
        <f>IF(OR($H116="no",$B116=0),"",IF($I116=Parameters!$K$15,$AC116*2/Parameters!$AB$4,$AC116/Parameters!$AB$4))</f>
        <v/>
      </c>
      <c r="AE116" s="26" t="str">
        <f>IF(AND(O116="B",Q116="calc"),V116,IF(AND(O116="C",Q116="calc"),'Window &amp; Door DATA INPUT'!T122/1000,""))</f>
        <v/>
      </c>
      <c r="AF116" s="100" t="str">
        <f>IF(AND(O116="B",Q116="input"),'Window &amp; Door DATA INPUT'!AA122,IF(AND(O116="C",Q116="input",P116="F"),'Window &amp; Door DATA INPUT'!V122,IF(AND(O116="C",P116="E"),0,IF(AND(O116="D"),0,IF(AND(B116=1,C116=0),"",(Calculations!Q116))))))</f>
        <v/>
      </c>
      <c r="AG116" s="80" t="str">
        <f t="shared" si="53"/>
        <v/>
      </c>
      <c r="AH116" s="26" t="str">
        <f>IF(OR($H116="no",$C116=0),"",IF($I116=Parameters!$K$15,$L116/($M116/2),$L116/$M116))</f>
        <v/>
      </c>
      <c r="AI116" s="26" t="str">
        <f>IF(OR($H116="no",$C116=0),"",IF($AH116&lt;0.5,Parameters!$X$4,IF($AH116&lt;1,Parameters!$Y$4,IF($AH116&lt;2,Parameters!$Z$4,Parameters!$AA$4))))</f>
        <v/>
      </c>
      <c r="AJ116" s="26" t="str">
        <f>IF(OR($H116="no",$C116=0),"",IF($AH116&lt;0.5,Parameters!$X$5,IF($AH116&lt;1,Parameters!$Y$5,IF($AH116&lt;2,Parameters!$Z$5,Parameters!$AA$5))))</f>
        <v/>
      </c>
      <c r="AK116" s="26" t="str">
        <f>IF(OR($H116="no",$C116=0),"",IF($I116=Parameters!$K$15,(2*($M116/2)*SIN(RADIANS(Calculations!$AG116/2))),(2*$M116*SIN(RADIANS($AG116/2)))))</f>
        <v/>
      </c>
      <c r="AL116" s="26" t="str">
        <f t="shared" si="11"/>
        <v/>
      </c>
      <c r="AM116" s="26" t="str">
        <f>IF(OR($H116="no",$C116=0),"",IF($I116=Parameters!$K$15,$AL116*$N116/2,$AL116*$N116))</f>
        <v/>
      </c>
      <c r="AN116" s="112" t="str">
        <f>IF(OR($H116="no",$C116=0),"",IF($I116=Parameters!$K$15,$AM116*2/Parameters!$AB$4,$AM116/Parameters!$AB$4))</f>
        <v/>
      </c>
      <c r="AU116" s="5"/>
      <c r="BF116" s="5"/>
      <c r="BG116" s="5"/>
      <c r="BH116" s="5"/>
      <c r="BI116" s="292">
        <f>'Window &amp; Door DATA INPUT'!H122</f>
        <v>0</v>
      </c>
      <c r="BJ116" s="293" t="str">
        <f t="shared" si="54"/>
        <v/>
      </c>
      <c r="BK116" s="5"/>
      <c r="BL116" s="5"/>
      <c r="BM116" s="5"/>
    </row>
    <row r="117" spans="2:65" x14ac:dyDescent="0.3">
      <c r="B117" s="53">
        <f>IF('Window &amp; Door DATA INPUT'!B123&gt;1,1,0)</f>
        <v>0</v>
      </c>
      <c r="C117" s="53">
        <f>IF(AND(B117=1,OR(D117=Parameters!$D$17, D117=Parameters!$D$18,D117=Parameters!$D$19,D117=Parameters!$D$20,D117=Parameters!$D$21,D117=Parameters!$D$22, D117=Parameters!$D$23, D117=Parameters!$D$24)),1,0)</f>
        <v>0</v>
      </c>
      <c r="D117" s="55" t="str">
        <f>IF('Window &amp; Door DATA INPUT'!B123="","",'Window &amp; Door DATA INPUT'!B123)</f>
        <v/>
      </c>
      <c r="E117" s="25" t="str">
        <f>IF('Window &amp; Door DATA INPUT'!D123="","",'Window &amp; Door DATA INPUT'!D123)</f>
        <v/>
      </c>
      <c r="F117" s="25" t="str">
        <f>IF(B117=1,'Window &amp; Door DATA INPUT'!H123&amp;RESULTS!$H$5,"")</f>
        <v/>
      </c>
      <c r="G117" s="25" t="str">
        <f>IF(B117=1,VLOOKUP(F117,Parameters!$H$4:$I$20,2,FALSE),"")</f>
        <v/>
      </c>
      <c r="H117" s="25" t="str">
        <f>IF(OR('Window &amp; Door DATA INPUT'!J123=Parameters!$K$4,'Window &amp; Door DATA INPUT'!J123=Parameters!$K$11),"No",IF('Window &amp; Door DATA INPUT'!K123="","",'Window &amp; Door DATA INPUT'!K123))</f>
        <v/>
      </c>
      <c r="I117" s="25" t="str">
        <f>IF('Window &amp; Door DATA INPUT'!J123="","",'Window &amp; Door DATA INPUT'!J123)</f>
        <v/>
      </c>
      <c r="J117" s="71" t="str">
        <f>IF('Window &amp; Door DATA INPUT'!L123=Parameters!$O$5,'Window &amp; Door DATA INPUT'!O123,IF(B117=1,('Window &amp; Door DATA INPUT'!N123*'Window &amp; Door DATA INPUT'!M123)/1000000,""))</f>
        <v/>
      </c>
      <c r="K117" s="72" t="str">
        <f>IF('Window &amp; Door DATA INPUT'!J123="","",VLOOKUP('Window &amp; Door DATA INPUT'!J123,Parameters!$K$4:$L$16,2,FALSE))</f>
        <v/>
      </c>
      <c r="L117" s="26" t="str">
        <f>IF($H117="yes",IF($K117="Y",'Window &amp; Door DATA INPUT'!Q123/1000,IF($K117="N",'Window &amp; Door DATA INPUT'!P123/1000)),"")</f>
        <v/>
      </c>
      <c r="M117" s="26" t="str">
        <f>IF($H117="yes",IF($K117="Y",'Window &amp; Door DATA INPUT'!P123/1000,IF($K117="N",'Window &amp; Door DATA INPUT'!Q123/1000)),"")</f>
        <v/>
      </c>
      <c r="N117" s="71" t="str">
        <f t="shared" si="49"/>
        <v/>
      </c>
      <c r="O117" s="72" t="str">
        <f>IF(AND(B117=1,C117=0,H117="yes"),"A",IF(AND(C117=1,H117="yes",'Window &amp; Door DATA INPUT'!R123="no"),"B",IF(AND(C117=1,H117="yes",'Window &amp; Door DATA INPUT'!R123="yes",'Window &amp; Door DATA INPUT'!S123="yes"),"C",IF(AND(C117=1,H117="yes",'Window &amp; Door DATA INPUT'!R123="yes",'Window &amp; Door DATA INPUT'!S123="no"),"D",""))))</f>
        <v/>
      </c>
      <c r="P117" s="100" t="str">
        <f>IF(AND(C117=1,H117="yes",OR(I117=Parameters!$K$12,I117=Parameters!$K$13,I117=Parameters!$K$14)),"E",IF(AND(C117=1,H117="yes",NOT(OR(I117=Parameters!$K$12,I117=Parameters!$K$13,I117=Parameters!$K$14))),"F",""))</f>
        <v/>
      </c>
      <c r="Q117" s="100" t="str">
        <f>IF(AND(B117=1,H117="yes"),VLOOKUP(I117,Parameters!$K$4:$M$16,3,FALSE),"")</f>
        <v/>
      </c>
      <c r="R117" s="100" t="str">
        <f>IF(AND(OR(O117="A",O117="B",O117="d"),Q117="input"),'Window &amp; Door DATA INPUT'!AA123,IF(AND(O117="C",Q117="input"),'Window &amp; Door DATA INPUT'!W123,Calculations!Q117))</f>
        <v/>
      </c>
      <c r="S117" s="75" t="str">
        <f>IF('Window &amp; Door DATA INPUT'!X123="Yes",'Window &amp; Door DATA INPUT'!Y123/1000,IF(B117=1,"N/A",""))</f>
        <v/>
      </c>
      <c r="T117" s="26" t="str">
        <f>IF(Q117="calc",IF(O117="c",'Window &amp; Door DATA INPUT'!U123/1000,(Parameters!$S$4-'Window &amp; Door DATA INPUT'!Z123+Parameters!$Q$4)/1000),"")</f>
        <v/>
      </c>
      <c r="U117" s="26" t="str">
        <f t="shared" si="50"/>
        <v/>
      </c>
      <c r="V117" s="26" t="str">
        <f t="shared" si="51"/>
        <v/>
      </c>
      <c r="W117" s="80" t="str">
        <f t="shared" si="52"/>
        <v/>
      </c>
      <c r="X117" s="26" t="str">
        <f>IF(OR($H117="no",$B117=0),"",IF($I117=Parameters!$K$15,$L117/($M117/2),$L117/$M117))</f>
        <v/>
      </c>
      <c r="Y117" s="26" t="str">
        <f>IF(OR($H117="no",$B117=0),"",IF($X117&lt;0.5,Parameters!$X$4,IF($X117&lt;1,Parameters!$Y$4,IF($X117&lt;2,Parameters!$Z$4,Parameters!$AA$4))))</f>
        <v/>
      </c>
      <c r="Z117" s="26" t="str">
        <f>IF(OR($H117="no",$B117=0),"",IF($X117&lt;0.5,Parameters!$X$5,IF($X117&lt;1,Parameters!$Y$5,IF($X117&lt;2,Parameters!$Z$5,Parameters!$AA$5))))</f>
        <v/>
      </c>
      <c r="AA117" s="26" t="str">
        <f>IF(OR($H117="no",$B117=0),"",IF($I117=Parameters!$K$15,(2*($M117/2)*SIN(RADIANS(Calculations!$W117/2))),(2*$M117*SIN(RADIANS($W117/2)))))</f>
        <v/>
      </c>
      <c r="AB117" s="26" t="str">
        <f t="shared" si="10"/>
        <v/>
      </c>
      <c r="AC117" s="26" t="str">
        <f>IF(OR($H117="no",$B117=0),"",IF($I117=Parameters!$K$15,$AB117*$N117/2,$AB117*$N117))</f>
        <v/>
      </c>
      <c r="AD117" s="112" t="str">
        <f>IF(OR($H117="no",$B117=0),"",IF($I117=Parameters!$K$15,$AC117*2/Parameters!$AB$4,$AC117/Parameters!$AB$4))</f>
        <v/>
      </c>
      <c r="AE117" s="26" t="str">
        <f>IF(AND(O117="B",Q117="calc"),V117,IF(AND(O117="C",Q117="calc"),'Window &amp; Door DATA INPUT'!T123/1000,""))</f>
        <v/>
      </c>
      <c r="AF117" s="100" t="str">
        <f>IF(AND(O117="B",Q117="input"),'Window &amp; Door DATA INPUT'!AA123,IF(AND(O117="C",Q117="input",P117="F"),'Window &amp; Door DATA INPUT'!V123,IF(AND(O117="C",P117="E"),0,IF(AND(O117="D"),0,IF(AND(B117=1,C117=0),"",(Calculations!Q117))))))</f>
        <v/>
      </c>
      <c r="AG117" s="80" t="str">
        <f t="shared" si="53"/>
        <v/>
      </c>
      <c r="AH117" s="26" t="str">
        <f>IF(OR($H117="no",$C117=0),"",IF($I117=Parameters!$K$15,$L117/($M117/2),$L117/$M117))</f>
        <v/>
      </c>
      <c r="AI117" s="26" t="str">
        <f>IF(OR($H117="no",$C117=0),"",IF($AH117&lt;0.5,Parameters!$X$4,IF($AH117&lt;1,Parameters!$Y$4,IF($AH117&lt;2,Parameters!$Z$4,Parameters!$AA$4))))</f>
        <v/>
      </c>
      <c r="AJ117" s="26" t="str">
        <f>IF(OR($H117="no",$C117=0),"",IF($AH117&lt;0.5,Parameters!$X$5,IF($AH117&lt;1,Parameters!$Y$5,IF($AH117&lt;2,Parameters!$Z$5,Parameters!$AA$5))))</f>
        <v/>
      </c>
      <c r="AK117" s="26" t="str">
        <f>IF(OR($H117="no",$C117=0),"",IF($I117=Parameters!$K$15,(2*($M117/2)*SIN(RADIANS(Calculations!$AG117/2))),(2*$M117*SIN(RADIANS($AG117/2)))))</f>
        <v/>
      </c>
      <c r="AL117" s="26" t="str">
        <f t="shared" si="11"/>
        <v/>
      </c>
      <c r="AM117" s="26" t="str">
        <f>IF(OR($H117="no",$C117=0),"",IF($I117=Parameters!$K$15,$AL117*$N117/2,$AL117*$N117))</f>
        <v/>
      </c>
      <c r="AN117" s="112" t="str">
        <f>IF(OR($H117="no",$C117=0),"",IF($I117=Parameters!$K$15,$AM117*2/Parameters!$AB$4,$AM117/Parameters!$AB$4))</f>
        <v/>
      </c>
      <c r="AU117" s="5"/>
      <c r="BF117" s="5"/>
      <c r="BG117" s="5"/>
      <c r="BH117" s="5"/>
      <c r="BI117" s="292">
        <f>'Window &amp; Door DATA INPUT'!H123</f>
        <v>0</v>
      </c>
      <c r="BJ117" s="293" t="str">
        <f t="shared" si="54"/>
        <v/>
      </c>
      <c r="BK117" s="5"/>
      <c r="BL117" s="5"/>
      <c r="BM117" s="5"/>
    </row>
    <row r="118" spans="2:65" x14ac:dyDescent="0.3">
      <c r="B118" s="53">
        <f>IF('Window &amp; Door DATA INPUT'!B124&gt;1,1,0)</f>
        <v>0</v>
      </c>
      <c r="C118" s="53">
        <f>IF(AND(B118=1,OR(D118=Parameters!$D$17, D118=Parameters!$D$18,D118=Parameters!$D$19,D118=Parameters!$D$20,D118=Parameters!$D$21,D118=Parameters!$D$22, D118=Parameters!$D$23, D118=Parameters!$D$24)),1,0)</f>
        <v>0</v>
      </c>
      <c r="D118" s="55" t="str">
        <f>IF('Window &amp; Door DATA INPUT'!B124="","",'Window &amp; Door DATA INPUT'!B124)</f>
        <v/>
      </c>
      <c r="E118" s="25" t="str">
        <f>IF('Window &amp; Door DATA INPUT'!D124="","",'Window &amp; Door DATA INPUT'!D124)</f>
        <v/>
      </c>
      <c r="F118" s="25" t="str">
        <f>IF(B118=1,'Window &amp; Door DATA INPUT'!H124&amp;RESULTS!$H$5,"")</f>
        <v/>
      </c>
      <c r="G118" s="25" t="str">
        <f>IF(B118=1,VLOOKUP(F118,Parameters!$H$4:$I$20,2,FALSE),"")</f>
        <v/>
      </c>
      <c r="H118" s="25" t="str">
        <f>IF(OR('Window &amp; Door DATA INPUT'!J124=Parameters!$K$4,'Window &amp; Door DATA INPUT'!J124=Parameters!$K$11),"No",IF('Window &amp; Door DATA INPUT'!K124="","",'Window &amp; Door DATA INPUT'!K124))</f>
        <v/>
      </c>
      <c r="I118" s="25" t="str">
        <f>IF('Window &amp; Door DATA INPUT'!J124="","",'Window &amp; Door DATA INPUT'!J124)</f>
        <v/>
      </c>
      <c r="J118" s="71" t="str">
        <f>IF('Window &amp; Door DATA INPUT'!L124=Parameters!$O$5,'Window &amp; Door DATA INPUT'!O124,IF(B118=1,('Window &amp; Door DATA INPUT'!N124*'Window &amp; Door DATA INPUT'!M124)/1000000,""))</f>
        <v/>
      </c>
      <c r="K118" s="72" t="str">
        <f>IF('Window &amp; Door DATA INPUT'!J124="","",VLOOKUP('Window &amp; Door DATA INPUT'!J124,Parameters!$K$4:$L$16,2,FALSE))</f>
        <v/>
      </c>
      <c r="L118" s="26" t="str">
        <f>IF($H118="yes",IF($K118="Y",'Window &amp; Door DATA INPUT'!Q124/1000,IF($K118="N",'Window &amp; Door DATA INPUT'!P124/1000)),"")</f>
        <v/>
      </c>
      <c r="M118" s="26" t="str">
        <f>IF($H118="yes",IF($K118="Y",'Window &amp; Door DATA INPUT'!P124/1000,IF($K118="N",'Window &amp; Door DATA INPUT'!Q124/1000)),"")</f>
        <v/>
      </c>
      <c r="N118" s="71" t="str">
        <f t="shared" si="49"/>
        <v/>
      </c>
      <c r="O118" s="72" t="str">
        <f>IF(AND(B118=1,C118=0,H118="yes"),"A",IF(AND(C118=1,H118="yes",'Window &amp; Door DATA INPUT'!R124="no"),"B",IF(AND(C118=1,H118="yes",'Window &amp; Door DATA INPUT'!R124="yes",'Window &amp; Door DATA INPUT'!S124="yes"),"C",IF(AND(C118=1,H118="yes",'Window &amp; Door DATA INPUT'!R124="yes",'Window &amp; Door DATA INPUT'!S124="no"),"D",""))))</f>
        <v/>
      </c>
      <c r="P118" s="100" t="str">
        <f>IF(AND(C118=1,H118="yes",OR(I118=Parameters!$K$12,I118=Parameters!$K$13,I118=Parameters!$K$14)),"E",IF(AND(C118=1,H118="yes",NOT(OR(I118=Parameters!$K$12,I118=Parameters!$K$13,I118=Parameters!$K$14))),"F",""))</f>
        <v/>
      </c>
      <c r="Q118" s="100" t="str">
        <f>IF(AND(B118=1,H118="yes"),VLOOKUP(I118,Parameters!$K$4:$M$16,3,FALSE),"")</f>
        <v/>
      </c>
      <c r="R118" s="100" t="str">
        <f>IF(AND(OR(O118="A",O118="B",O118="d"),Q118="input"),'Window &amp; Door DATA INPUT'!AA124,IF(AND(O118="C",Q118="input"),'Window &amp; Door DATA INPUT'!W124,Calculations!Q118))</f>
        <v/>
      </c>
      <c r="S118" s="75" t="str">
        <f>IF('Window &amp; Door DATA INPUT'!X124="Yes",'Window &amp; Door DATA INPUT'!Y124/1000,IF(B118=1,"N/A",""))</f>
        <v/>
      </c>
      <c r="T118" s="26" t="str">
        <f>IF(Q118="calc",IF(O118="c",'Window &amp; Door DATA INPUT'!U124/1000,(Parameters!$S$4-'Window &amp; Door DATA INPUT'!Z124+Parameters!$Q$4)/1000),"")</f>
        <v/>
      </c>
      <c r="U118" s="26" t="str">
        <f t="shared" si="50"/>
        <v/>
      </c>
      <c r="V118" s="26" t="str">
        <f t="shared" si="51"/>
        <v/>
      </c>
      <c r="W118" s="80" t="str">
        <f t="shared" si="52"/>
        <v/>
      </c>
      <c r="X118" s="26" t="str">
        <f>IF(OR($H118="no",$B118=0),"",IF($I118=Parameters!$K$15,$L118/($M118/2),$L118/$M118))</f>
        <v/>
      </c>
      <c r="Y118" s="26" t="str">
        <f>IF(OR($H118="no",$B118=0),"",IF($X118&lt;0.5,Parameters!$X$4,IF($X118&lt;1,Parameters!$Y$4,IF($X118&lt;2,Parameters!$Z$4,Parameters!$AA$4))))</f>
        <v/>
      </c>
      <c r="Z118" s="26" t="str">
        <f>IF(OR($H118="no",$B118=0),"",IF($X118&lt;0.5,Parameters!$X$5,IF($X118&lt;1,Parameters!$Y$5,IF($X118&lt;2,Parameters!$Z$5,Parameters!$AA$5))))</f>
        <v/>
      </c>
      <c r="AA118" s="26" t="str">
        <f>IF(OR($H118="no",$B118=0),"",IF($I118=Parameters!$K$15,(2*($M118/2)*SIN(RADIANS(Calculations!$W118/2))),(2*$M118*SIN(RADIANS($W118/2)))))</f>
        <v/>
      </c>
      <c r="AB118" s="26" t="str">
        <f t="shared" si="10"/>
        <v/>
      </c>
      <c r="AC118" s="26" t="str">
        <f>IF(OR($H118="no",$B118=0),"",IF($I118=Parameters!$K$15,$AB118*$N118/2,$AB118*$N118))</f>
        <v/>
      </c>
      <c r="AD118" s="112" t="str">
        <f>IF(OR($H118="no",$B118=0),"",IF($I118=Parameters!$K$15,$AC118*2/Parameters!$AB$4,$AC118/Parameters!$AB$4))</f>
        <v/>
      </c>
      <c r="AE118" s="26" t="str">
        <f>IF(AND(O118="B",Q118="calc"),V118,IF(AND(O118="C",Q118="calc"),'Window &amp; Door DATA INPUT'!T124/1000,""))</f>
        <v/>
      </c>
      <c r="AF118" s="100" t="str">
        <f>IF(AND(O118="B",Q118="input"),'Window &amp; Door DATA INPUT'!AA124,IF(AND(O118="C",Q118="input",P118="F"),'Window &amp; Door DATA INPUT'!V124,IF(AND(O118="C",P118="E"),0,IF(AND(O118="D"),0,IF(AND(B118=1,C118=0),"",(Calculations!Q118))))))</f>
        <v/>
      </c>
      <c r="AG118" s="80" t="str">
        <f t="shared" si="53"/>
        <v/>
      </c>
      <c r="AH118" s="26" t="str">
        <f>IF(OR($H118="no",$C118=0),"",IF($I118=Parameters!$K$15,$L118/($M118/2),$L118/$M118))</f>
        <v/>
      </c>
      <c r="AI118" s="26" t="str">
        <f>IF(OR($H118="no",$C118=0),"",IF($AH118&lt;0.5,Parameters!$X$4,IF($AH118&lt;1,Parameters!$Y$4,IF($AH118&lt;2,Parameters!$Z$4,Parameters!$AA$4))))</f>
        <v/>
      </c>
      <c r="AJ118" s="26" t="str">
        <f>IF(OR($H118="no",$C118=0),"",IF($AH118&lt;0.5,Parameters!$X$5,IF($AH118&lt;1,Parameters!$Y$5,IF($AH118&lt;2,Parameters!$Z$5,Parameters!$AA$5))))</f>
        <v/>
      </c>
      <c r="AK118" s="26" t="str">
        <f>IF(OR($H118="no",$C118=0),"",IF($I118=Parameters!$K$15,(2*($M118/2)*SIN(RADIANS(Calculations!$AG118/2))),(2*$M118*SIN(RADIANS($AG118/2)))))</f>
        <v/>
      </c>
      <c r="AL118" s="26" t="str">
        <f t="shared" si="11"/>
        <v/>
      </c>
      <c r="AM118" s="26" t="str">
        <f>IF(OR($H118="no",$C118=0),"",IF($I118=Parameters!$K$15,$AL118*$N118/2,$AL118*$N118))</f>
        <v/>
      </c>
      <c r="AN118" s="112" t="str">
        <f>IF(OR($H118="no",$C118=0),"",IF($I118=Parameters!$K$15,$AM118*2/Parameters!$AB$4,$AM118/Parameters!$AB$4))</f>
        <v/>
      </c>
      <c r="AU118" s="5"/>
      <c r="BF118" s="5"/>
      <c r="BG118" s="5"/>
      <c r="BH118" s="5"/>
      <c r="BI118" s="292">
        <f>'Window &amp; Door DATA INPUT'!H124</f>
        <v>0</v>
      </c>
      <c r="BJ118" s="293" t="str">
        <f t="shared" si="54"/>
        <v/>
      </c>
      <c r="BK118" s="5"/>
      <c r="BL118" s="5"/>
      <c r="BM118" s="5"/>
    </row>
    <row r="119" spans="2:65" x14ac:dyDescent="0.3">
      <c r="B119" s="53">
        <f>IF('Window &amp; Door DATA INPUT'!B125&gt;1,1,0)</f>
        <v>0</v>
      </c>
      <c r="C119" s="53">
        <f>IF(AND(B119=1,OR(D119=Parameters!$D$17, D119=Parameters!$D$18,D119=Parameters!$D$19,D119=Parameters!$D$20,D119=Parameters!$D$21,D119=Parameters!$D$22, D119=Parameters!$D$23, D119=Parameters!$D$24)),1,0)</f>
        <v>0</v>
      </c>
      <c r="D119" s="55" t="str">
        <f>IF('Window &amp; Door DATA INPUT'!B125="","",'Window &amp; Door DATA INPUT'!B125)</f>
        <v/>
      </c>
      <c r="E119" s="25" t="str">
        <f>IF('Window &amp; Door DATA INPUT'!D125="","",'Window &amp; Door DATA INPUT'!D125)</f>
        <v/>
      </c>
      <c r="F119" s="25" t="str">
        <f>IF(B119=1,'Window &amp; Door DATA INPUT'!H125&amp;RESULTS!$H$5,"")</f>
        <v/>
      </c>
      <c r="G119" s="25" t="str">
        <f>IF(B119=1,VLOOKUP(F119,Parameters!$H$4:$I$20,2,FALSE),"")</f>
        <v/>
      </c>
      <c r="H119" s="25" t="str">
        <f>IF(OR('Window &amp; Door DATA INPUT'!J125=Parameters!$K$4,'Window &amp; Door DATA INPUT'!J125=Parameters!$K$11),"No",IF('Window &amp; Door DATA INPUT'!K125="","",'Window &amp; Door DATA INPUT'!K125))</f>
        <v/>
      </c>
      <c r="I119" s="25" t="str">
        <f>IF('Window &amp; Door DATA INPUT'!J125="","",'Window &amp; Door DATA INPUT'!J125)</f>
        <v/>
      </c>
      <c r="J119" s="71" t="str">
        <f>IF('Window &amp; Door DATA INPUT'!L125=Parameters!$O$5,'Window &amp; Door DATA INPUT'!O125,IF(B119=1,('Window &amp; Door DATA INPUT'!N125*'Window &amp; Door DATA INPUT'!M125)/1000000,""))</f>
        <v/>
      </c>
      <c r="K119" s="72" t="str">
        <f>IF('Window &amp; Door DATA INPUT'!J125="","",VLOOKUP('Window &amp; Door DATA INPUT'!J125,Parameters!$K$4:$L$16,2,FALSE))</f>
        <v/>
      </c>
      <c r="L119" s="26" t="str">
        <f>IF($H119="yes",IF($K119="Y",'Window &amp; Door DATA INPUT'!Q125/1000,IF($K119="N",'Window &amp; Door DATA INPUT'!P125/1000)),"")</f>
        <v/>
      </c>
      <c r="M119" s="26" t="str">
        <f>IF($H119="yes",IF($K119="Y",'Window &amp; Door DATA INPUT'!P125/1000,IF($K119="N",'Window &amp; Door DATA INPUT'!Q125/1000)),"")</f>
        <v/>
      </c>
      <c r="N119" s="71" t="str">
        <f t="shared" si="49"/>
        <v/>
      </c>
      <c r="O119" s="72" t="str">
        <f>IF(AND(B119=1,C119=0,H119="yes"),"A",IF(AND(C119=1,H119="yes",'Window &amp; Door DATA INPUT'!R125="no"),"B",IF(AND(C119=1,H119="yes",'Window &amp; Door DATA INPUT'!R125="yes",'Window &amp; Door DATA INPUT'!S125="yes"),"C",IF(AND(C119=1,H119="yes",'Window &amp; Door DATA INPUT'!R125="yes",'Window &amp; Door DATA INPUT'!S125="no"),"D",""))))</f>
        <v/>
      </c>
      <c r="P119" s="100" t="str">
        <f>IF(AND(C119=1,H119="yes",OR(I119=Parameters!$K$12,I119=Parameters!$K$13,I119=Parameters!$K$14)),"E",IF(AND(C119=1,H119="yes",NOT(OR(I119=Parameters!$K$12,I119=Parameters!$K$13,I119=Parameters!$K$14))),"F",""))</f>
        <v/>
      </c>
      <c r="Q119" s="100" t="str">
        <f>IF(AND(B119=1,H119="yes"),VLOOKUP(I119,Parameters!$K$4:$M$16,3,FALSE),"")</f>
        <v/>
      </c>
      <c r="R119" s="100" t="str">
        <f>IF(AND(OR(O119="A",O119="B",O119="d"),Q119="input"),'Window &amp; Door DATA INPUT'!AA125,IF(AND(O119="C",Q119="input"),'Window &amp; Door DATA INPUT'!W125,Calculations!Q119))</f>
        <v/>
      </c>
      <c r="S119" s="75" t="str">
        <f>IF('Window &amp; Door DATA INPUT'!X125="Yes",'Window &amp; Door DATA INPUT'!Y125/1000,IF(B119=1,"N/A",""))</f>
        <v/>
      </c>
      <c r="T119" s="26" t="str">
        <f>IF(Q119="calc",IF(O119="c",'Window &amp; Door DATA INPUT'!U125/1000,(Parameters!$S$4-'Window &amp; Door DATA INPUT'!Z125+Parameters!$Q$4)/1000),"")</f>
        <v/>
      </c>
      <c r="U119" s="26" t="str">
        <f t="shared" si="50"/>
        <v/>
      </c>
      <c r="V119" s="26" t="str">
        <f t="shared" si="51"/>
        <v/>
      </c>
      <c r="W119" s="80" t="str">
        <f t="shared" si="52"/>
        <v/>
      </c>
      <c r="X119" s="26" t="str">
        <f>IF(OR($H119="no",$B119=0),"",IF($I119=Parameters!$K$15,$L119/($M119/2),$L119/$M119))</f>
        <v/>
      </c>
      <c r="Y119" s="26" t="str">
        <f>IF(OR($H119="no",$B119=0),"",IF($X119&lt;0.5,Parameters!$X$4,IF($X119&lt;1,Parameters!$Y$4,IF($X119&lt;2,Parameters!$Z$4,Parameters!$AA$4))))</f>
        <v/>
      </c>
      <c r="Z119" s="26" t="str">
        <f>IF(OR($H119="no",$B119=0),"",IF($X119&lt;0.5,Parameters!$X$5,IF($X119&lt;1,Parameters!$Y$5,IF($X119&lt;2,Parameters!$Z$5,Parameters!$AA$5))))</f>
        <v/>
      </c>
      <c r="AA119" s="26" t="str">
        <f>IF(OR($H119="no",$B119=0),"",IF($I119=Parameters!$K$15,(2*($M119/2)*SIN(RADIANS(Calculations!$W119/2))),(2*$M119*SIN(RADIANS($W119/2)))))</f>
        <v/>
      </c>
      <c r="AB119" s="26" t="str">
        <f t="shared" si="10"/>
        <v/>
      </c>
      <c r="AC119" s="26" t="str">
        <f>IF(OR($H119="no",$B119=0),"",IF($I119=Parameters!$K$15,$AB119*$N119/2,$AB119*$N119))</f>
        <v/>
      </c>
      <c r="AD119" s="112" t="str">
        <f>IF(OR($H119="no",$B119=0),"",IF($I119=Parameters!$K$15,$AC119*2/Parameters!$AB$4,$AC119/Parameters!$AB$4))</f>
        <v/>
      </c>
      <c r="AE119" s="26" t="str">
        <f>IF(AND(O119="B",Q119="calc"),V119,IF(AND(O119="C",Q119="calc"),'Window &amp; Door DATA INPUT'!T125/1000,""))</f>
        <v/>
      </c>
      <c r="AF119" s="100" t="str">
        <f>IF(AND(O119="B",Q119="input"),'Window &amp; Door DATA INPUT'!AA125,IF(AND(O119="C",Q119="input",P119="F"),'Window &amp; Door DATA INPUT'!V125,IF(AND(O119="C",P119="E"),0,IF(AND(O119="D"),0,IF(AND(B119=1,C119=0),"",(Calculations!Q119))))))</f>
        <v/>
      </c>
      <c r="AG119" s="80" t="str">
        <f t="shared" si="53"/>
        <v/>
      </c>
      <c r="AH119" s="26" t="str">
        <f>IF(OR($H119="no",$C119=0),"",IF($I119=Parameters!$K$15,$L119/($M119/2),$L119/$M119))</f>
        <v/>
      </c>
      <c r="AI119" s="26" t="str">
        <f>IF(OR($H119="no",$C119=0),"",IF($AH119&lt;0.5,Parameters!$X$4,IF($AH119&lt;1,Parameters!$Y$4,IF($AH119&lt;2,Parameters!$Z$4,Parameters!$AA$4))))</f>
        <v/>
      </c>
      <c r="AJ119" s="26" t="str">
        <f>IF(OR($H119="no",$C119=0),"",IF($AH119&lt;0.5,Parameters!$X$5,IF($AH119&lt;1,Parameters!$Y$5,IF($AH119&lt;2,Parameters!$Z$5,Parameters!$AA$5))))</f>
        <v/>
      </c>
      <c r="AK119" s="26" t="str">
        <f>IF(OR($H119="no",$C119=0),"",IF($I119=Parameters!$K$15,(2*($M119/2)*SIN(RADIANS(Calculations!$AG119/2))),(2*$M119*SIN(RADIANS($AG119/2)))))</f>
        <v/>
      </c>
      <c r="AL119" s="26" t="str">
        <f t="shared" si="11"/>
        <v/>
      </c>
      <c r="AM119" s="26" t="str">
        <f>IF(OR($H119="no",$C119=0),"",IF($I119=Parameters!$K$15,$AL119*$N119/2,$AL119*$N119))</f>
        <v/>
      </c>
      <c r="AN119" s="112" t="str">
        <f>IF(OR($H119="no",$C119=0),"",IF($I119=Parameters!$K$15,$AM119*2/Parameters!$AB$4,$AM119/Parameters!$AB$4))</f>
        <v/>
      </c>
      <c r="AU119" s="5"/>
      <c r="BF119" s="5"/>
      <c r="BG119" s="5"/>
      <c r="BH119" s="5"/>
      <c r="BI119" s="292">
        <f>'Window &amp; Door DATA INPUT'!H125</f>
        <v>0</v>
      </c>
      <c r="BJ119" s="293" t="str">
        <f t="shared" si="54"/>
        <v/>
      </c>
      <c r="BK119" s="5"/>
      <c r="BL119" s="5"/>
      <c r="BM119" s="5"/>
    </row>
    <row r="120" spans="2:65" x14ac:dyDescent="0.3">
      <c r="B120" s="53">
        <f>IF('Window &amp; Door DATA INPUT'!B126&gt;1,1,0)</f>
        <v>0</v>
      </c>
      <c r="C120" s="53">
        <f>IF(AND(B120=1,OR(D120=Parameters!$D$17, D120=Parameters!$D$18,D120=Parameters!$D$19,D120=Parameters!$D$20,D120=Parameters!$D$21,D120=Parameters!$D$22, D120=Parameters!$D$23, D120=Parameters!$D$24)),1,0)</f>
        <v>0</v>
      </c>
      <c r="D120" s="55" t="str">
        <f>IF('Window &amp; Door DATA INPUT'!B126="","",'Window &amp; Door DATA INPUT'!B126)</f>
        <v/>
      </c>
      <c r="E120" s="25" t="str">
        <f>IF('Window &amp; Door DATA INPUT'!D126="","",'Window &amp; Door DATA INPUT'!D126)</f>
        <v/>
      </c>
      <c r="F120" s="25" t="str">
        <f>IF(B120=1,'Window &amp; Door DATA INPUT'!H126&amp;RESULTS!$H$5,"")</f>
        <v/>
      </c>
      <c r="G120" s="25" t="str">
        <f>IF(B120=1,VLOOKUP(F120,Parameters!$H$4:$I$20,2,FALSE),"")</f>
        <v/>
      </c>
      <c r="H120" s="25" t="str">
        <f>IF(OR('Window &amp; Door DATA INPUT'!J126=Parameters!$K$4,'Window &amp; Door DATA INPUT'!J126=Parameters!$K$11),"No",IF('Window &amp; Door DATA INPUT'!K126="","",'Window &amp; Door DATA INPUT'!K126))</f>
        <v/>
      </c>
      <c r="I120" s="25" t="str">
        <f>IF('Window &amp; Door DATA INPUT'!J126="","",'Window &amp; Door DATA INPUT'!J126)</f>
        <v/>
      </c>
      <c r="J120" s="71" t="str">
        <f>IF('Window &amp; Door DATA INPUT'!L126=Parameters!$O$5,'Window &amp; Door DATA INPUT'!O126,IF(B120=1,('Window &amp; Door DATA INPUT'!N126*'Window &amp; Door DATA INPUT'!M126)/1000000,""))</f>
        <v/>
      </c>
      <c r="K120" s="72" t="str">
        <f>IF('Window &amp; Door DATA INPUT'!J126="","",VLOOKUP('Window &amp; Door DATA INPUT'!J126,Parameters!$K$4:$L$16,2,FALSE))</f>
        <v/>
      </c>
      <c r="L120" s="26" t="str">
        <f>IF($H120="yes",IF($K120="Y",'Window &amp; Door DATA INPUT'!Q126/1000,IF($K120="N",'Window &amp; Door DATA INPUT'!P126/1000)),"")</f>
        <v/>
      </c>
      <c r="M120" s="26" t="str">
        <f>IF($H120="yes",IF($K120="Y",'Window &amp; Door DATA INPUT'!P126/1000,IF($K120="N",'Window &amp; Door DATA INPUT'!Q126/1000)),"")</f>
        <v/>
      </c>
      <c r="N120" s="71" t="str">
        <f t="shared" si="49"/>
        <v/>
      </c>
      <c r="O120" s="72" t="str">
        <f>IF(AND(B120=1,C120=0,H120="yes"),"A",IF(AND(C120=1,H120="yes",'Window &amp; Door DATA INPUT'!R126="no"),"B",IF(AND(C120=1,H120="yes",'Window &amp; Door DATA INPUT'!R126="yes",'Window &amp; Door DATA INPUT'!S126="yes"),"C",IF(AND(C120=1,H120="yes",'Window &amp; Door DATA INPUT'!R126="yes",'Window &amp; Door DATA INPUT'!S126="no"),"D",""))))</f>
        <v/>
      </c>
      <c r="P120" s="100" t="str">
        <f>IF(AND(C120=1,H120="yes",OR(I120=Parameters!$K$12,I120=Parameters!$K$13,I120=Parameters!$K$14)),"E",IF(AND(C120=1,H120="yes",NOT(OR(I120=Parameters!$K$12,I120=Parameters!$K$13,I120=Parameters!$K$14))),"F",""))</f>
        <v/>
      </c>
      <c r="Q120" s="100" t="str">
        <f>IF(AND(B120=1,H120="yes"),VLOOKUP(I120,Parameters!$K$4:$M$16,3,FALSE),"")</f>
        <v/>
      </c>
      <c r="R120" s="100" t="str">
        <f>IF(AND(OR(O120="A",O120="B",O120="d"),Q120="input"),'Window &amp; Door DATA INPUT'!AA126,IF(AND(O120="C",Q120="input"),'Window &amp; Door DATA INPUT'!W126,Calculations!Q120))</f>
        <v/>
      </c>
      <c r="S120" s="75" t="str">
        <f>IF('Window &amp; Door DATA INPUT'!X126="Yes",'Window &amp; Door DATA INPUT'!Y126/1000,IF(B120=1,"N/A",""))</f>
        <v/>
      </c>
      <c r="T120" s="26" t="str">
        <f>IF(Q120="calc",IF(O120="c",'Window &amp; Door DATA INPUT'!U126/1000,(Parameters!$S$4-'Window &amp; Door DATA INPUT'!Z126+Parameters!$Q$4)/1000),"")</f>
        <v/>
      </c>
      <c r="U120" s="26" t="str">
        <f t="shared" si="50"/>
        <v/>
      </c>
      <c r="V120" s="26" t="str">
        <f t="shared" si="51"/>
        <v/>
      </c>
      <c r="W120" s="80" t="str">
        <f t="shared" si="52"/>
        <v/>
      </c>
      <c r="X120" s="26" t="str">
        <f>IF(OR($H120="no",$B120=0),"",IF($I120=Parameters!$K$15,$L120/($M120/2),$L120/$M120))</f>
        <v/>
      </c>
      <c r="Y120" s="26" t="str">
        <f>IF(OR($H120="no",$B120=0),"",IF($X120&lt;0.5,Parameters!$X$4,IF($X120&lt;1,Parameters!$Y$4,IF($X120&lt;2,Parameters!$Z$4,Parameters!$AA$4))))</f>
        <v/>
      </c>
      <c r="Z120" s="26" t="str">
        <f>IF(OR($H120="no",$B120=0),"",IF($X120&lt;0.5,Parameters!$X$5,IF($X120&lt;1,Parameters!$Y$5,IF($X120&lt;2,Parameters!$Z$5,Parameters!$AA$5))))</f>
        <v/>
      </c>
      <c r="AA120" s="26" t="str">
        <f>IF(OR($H120="no",$B120=0),"",IF($I120=Parameters!$K$15,(2*($M120/2)*SIN(RADIANS(Calculations!$W120/2))),(2*$M120*SIN(RADIANS($W120/2)))))</f>
        <v/>
      </c>
      <c r="AB120" s="26" t="str">
        <f t="shared" si="10"/>
        <v/>
      </c>
      <c r="AC120" s="26" t="str">
        <f>IF(OR($H120="no",$B120=0),"",IF($I120=Parameters!$K$15,$AB120*$N120/2,$AB120*$N120))</f>
        <v/>
      </c>
      <c r="AD120" s="112" t="str">
        <f>IF(OR($H120="no",$B120=0),"",IF($I120=Parameters!$K$15,$AC120*2/Parameters!$AB$4,$AC120/Parameters!$AB$4))</f>
        <v/>
      </c>
      <c r="AE120" s="26" t="str">
        <f>IF(AND(O120="B",Q120="calc"),V120,IF(AND(O120="C",Q120="calc"),'Window &amp; Door DATA INPUT'!T126/1000,""))</f>
        <v/>
      </c>
      <c r="AF120" s="100" t="str">
        <f>IF(AND(O120="B",Q120="input"),'Window &amp; Door DATA INPUT'!AA126,IF(AND(O120="C",Q120="input",P120="F"),'Window &amp; Door DATA INPUT'!V126,IF(AND(O120="C",P120="E"),0,IF(AND(O120="D"),0,IF(AND(B120=1,C120=0),"",(Calculations!Q120))))))</f>
        <v/>
      </c>
      <c r="AG120" s="80" t="str">
        <f t="shared" si="53"/>
        <v/>
      </c>
      <c r="AH120" s="26" t="str">
        <f>IF(OR($H120="no",$C120=0),"",IF($I120=Parameters!$K$15,$L120/($M120/2),$L120/$M120))</f>
        <v/>
      </c>
      <c r="AI120" s="26" t="str">
        <f>IF(OR($H120="no",$C120=0),"",IF($AH120&lt;0.5,Parameters!$X$4,IF($AH120&lt;1,Parameters!$Y$4,IF($AH120&lt;2,Parameters!$Z$4,Parameters!$AA$4))))</f>
        <v/>
      </c>
      <c r="AJ120" s="26" t="str">
        <f>IF(OR($H120="no",$C120=0),"",IF($AH120&lt;0.5,Parameters!$X$5,IF($AH120&lt;1,Parameters!$Y$5,IF($AH120&lt;2,Parameters!$Z$5,Parameters!$AA$5))))</f>
        <v/>
      </c>
      <c r="AK120" s="26" t="str">
        <f>IF(OR($H120="no",$C120=0),"",IF($I120=Parameters!$K$15,(2*($M120/2)*SIN(RADIANS(Calculations!$AG120/2))),(2*$M120*SIN(RADIANS($AG120/2)))))</f>
        <v/>
      </c>
      <c r="AL120" s="26" t="str">
        <f t="shared" si="11"/>
        <v/>
      </c>
      <c r="AM120" s="26" t="str">
        <f>IF(OR($H120="no",$C120=0),"",IF($I120=Parameters!$K$15,$AL120*$N120/2,$AL120*$N120))</f>
        <v/>
      </c>
      <c r="AN120" s="112" t="str">
        <f>IF(OR($H120="no",$C120=0),"",IF($I120=Parameters!$K$15,$AM120*2/Parameters!$AB$4,$AM120/Parameters!$AB$4))</f>
        <v/>
      </c>
      <c r="AU120" s="5"/>
      <c r="BF120" s="5"/>
      <c r="BG120" s="5"/>
      <c r="BH120" s="5"/>
      <c r="BI120" s="292">
        <f>'Window &amp; Door DATA INPUT'!H126</f>
        <v>0</v>
      </c>
      <c r="BJ120" s="293" t="str">
        <f t="shared" si="54"/>
        <v/>
      </c>
      <c r="BK120" s="5"/>
      <c r="BL120" s="5"/>
      <c r="BM120" s="5"/>
    </row>
    <row r="121" spans="2:65" x14ac:dyDescent="0.3">
      <c r="B121" s="53">
        <f>IF('Window &amp; Door DATA INPUT'!B127&gt;1,1,0)</f>
        <v>0</v>
      </c>
      <c r="C121" s="53">
        <f>IF(AND(B121=1,OR(D121=Parameters!$D$17, D121=Parameters!$D$18,D121=Parameters!$D$19,D121=Parameters!$D$20,D121=Parameters!$D$21,D121=Parameters!$D$22, D121=Parameters!$D$23, D121=Parameters!$D$24)),1,0)</f>
        <v>0</v>
      </c>
      <c r="D121" s="55" t="str">
        <f>IF('Window &amp; Door DATA INPUT'!B127="","",'Window &amp; Door DATA INPUT'!B127)</f>
        <v/>
      </c>
      <c r="E121" s="25" t="str">
        <f>IF('Window &amp; Door DATA INPUT'!D127="","",'Window &amp; Door DATA INPUT'!D127)</f>
        <v/>
      </c>
      <c r="F121" s="25" t="str">
        <f>IF(B121=1,'Window &amp; Door DATA INPUT'!H127&amp;RESULTS!$H$5,"")</f>
        <v/>
      </c>
      <c r="G121" s="25" t="str">
        <f>IF(B121=1,VLOOKUP(F121,Parameters!$H$4:$I$20,2,FALSE),"")</f>
        <v/>
      </c>
      <c r="H121" s="25" t="str">
        <f>IF(OR('Window &amp; Door DATA INPUT'!J127=Parameters!$K$4,'Window &amp; Door DATA INPUT'!J127=Parameters!$K$11),"No",IF('Window &amp; Door DATA INPUT'!K127="","",'Window &amp; Door DATA INPUT'!K127))</f>
        <v/>
      </c>
      <c r="I121" s="25" t="str">
        <f>IF('Window &amp; Door DATA INPUT'!J127="","",'Window &amp; Door DATA INPUT'!J127)</f>
        <v/>
      </c>
      <c r="J121" s="71" t="str">
        <f>IF('Window &amp; Door DATA INPUT'!L127=Parameters!$O$5,'Window &amp; Door DATA INPUT'!O127,IF(B121=1,('Window &amp; Door DATA INPUT'!N127*'Window &amp; Door DATA INPUT'!M127)/1000000,""))</f>
        <v/>
      </c>
      <c r="K121" s="72" t="str">
        <f>IF('Window &amp; Door DATA INPUT'!J127="","",VLOOKUP('Window &amp; Door DATA INPUT'!J127,Parameters!$K$4:$L$16,2,FALSE))</f>
        <v/>
      </c>
      <c r="L121" s="26" t="str">
        <f>IF($H121="yes",IF($K121="Y",'Window &amp; Door DATA INPUT'!Q127/1000,IF($K121="N",'Window &amp; Door DATA INPUT'!P127/1000)),"")</f>
        <v/>
      </c>
      <c r="M121" s="26" t="str">
        <f>IF($H121="yes",IF($K121="Y",'Window &amp; Door DATA INPUT'!P127/1000,IF($K121="N",'Window &amp; Door DATA INPUT'!Q127/1000)),"")</f>
        <v/>
      </c>
      <c r="N121" s="71" t="str">
        <f t="shared" si="49"/>
        <v/>
      </c>
      <c r="O121" s="72" t="str">
        <f>IF(AND(B121=1,C121=0,H121="yes"),"A",IF(AND(C121=1,H121="yes",'Window &amp; Door DATA INPUT'!R127="no"),"B",IF(AND(C121=1,H121="yes",'Window &amp; Door DATA INPUT'!R127="yes",'Window &amp; Door DATA INPUT'!S127="yes"),"C",IF(AND(C121=1,H121="yes",'Window &amp; Door DATA INPUT'!R127="yes",'Window &amp; Door DATA INPUT'!S127="no"),"D",""))))</f>
        <v/>
      </c>
      <c r="P121" s="100" t="str">
        <f>IF(AND(C121=1,H121="yes",OR(I121=Parameters!$K$12,I121=Parameters!$K$13,I121=Parameters!$K$14)),"E",IF(AND(C121=1,H121="yes",NOT(OR(I121=Parameters!$K$12,I121=Parameters!$K$13,I121=Parameters!$K$14))),"F",""))</f>
        <v/>
      </c>
      <c r="Q121" s="100" t="str">
        <f>IF(AND(B121=1,H121="yes"),VLOOKUP(I121,Parameters!$K$4:$M$16,3,FALSE),"")</f>
        <v/>
      </c>
      <c r="R121" s="100" t="str">
        <f>IF(AND(OR(O121="A",O121="B",O121="d"),Q121="input"),'Window &amp; Door DATA INPUT'!AA127,IF(AND(O121="C",Q121="input"),'Window &amp; Door DATA INPUT'!W127,Calculations!Q121))</f>
        <v/>
      </c>
      <c r="S121" s="75" t="str">
        <f>IF('Window &amp; Door DATA INPUT'!X127="Yes",'Window &amp; Door DATA INPUT'!Y127/1000,IF(B121=1,"N/A",""))</f>
        <v/>
      </c>
      <c r="T121" s="26" t="str">
        <f>IF(Q121="calc",IF(O121="c",'Window &amp; Door DATA INPUT'!U127/1000,(Parameters!$S$4-'Window &amp; Door DATA INPUT'!Z127+Parameters!$Q$4)/1000),"")</f>
        <v/>
      </c>
      <c r="U121" s="26" t="str">
        <f t="shared" si="50"/>
        <v/>
      </c>
      <c r="V121" s="26" t="str">
        <f t="shared" si="51"/>
        <v/>
      </c>
      <c r="W121" s="80" t="str">
        <f t="shared" si="52"/>
        <v/>
      </c>
      <c r="X121" s="26" t="str">
        <f>IF(OR($H121="no",$B121=0),"",IF($I121=Parameters!$K$15,$L121/($M121/2),$L121/$M121))</f>
        <v/>
      </c>
      <c r="Y121" s="26" t="str">
        <f>IF(OR($H121="no",$B121=0),"",IF($X121&lt;0.5,Parameters!$X$4,IF($X121&lt;1,Parameters!$Y$4,IF($X121&lt;2,Parameters!$Z$4,Parameters!$AA$4))))</f>
        <v/>
      </c>
      <c r="Z121" s="26" t="str">
        <f>IF(OR($H121="no",$B121=0),"",IF($X121&lt;0.5,Parameters!$X$5,IF($X121&lt;1,Parameters!$Y$5,IF($X121&lt;2,Parameters!$Z$5,Parameters!$AA$5))))</f>
        <v/>
      </c>
      <c r="AA121" s="26" t="str">
        <f>IF(OR($H121="no",$B121=0),"",IF($I121=Parameters!$K$15,(2*($M121/2)*SIN(RADIANS(Calculations!$W121/2))),(2*$M121*SIN(RADIANS($W121/2)))))</f>
        <v/>
      </c>
      <c r="AB121" s="26" t="str">
        <f t="shared" si="10"/>
        <v/>
      </c>
      <c r="AC121" s="26" t="str">
        <f>IF(OR($H121="no",$B121=0),"",IF($I121=Parameters!$K$15,$AB121*$N121/2,$AB121*$N121))</f>
        <v/>
      </c>
      <c r="AD121" s="112" t="str">
        <f>IF(OR($H121="no",$B121=0),"",IF($I121=Parameters!$K$15,$AC121*2/Parameters!$AB$4,$AC121/Parameters!$AB$4))</f>
        <v/>
      </c>
      <c r="AE121" s="26" t="str">
        <f>IF(AND(O121="B",Q121="calc"),V121,IF(AND(O121="C",Q121="calc"),'Window &amp; Door DATA INPUT'!T127/1000,""))</f>
        <v/>
      </c>
      <c r="AF121" s="100" t="str">
        <f>IF(AND(O121="B",Q121="input"),'Window &amp; Door DATA INPUT'!AA127,IF(AND(O121="C",Q121="input",P121="F"),'Window &amp; Door DATA INPUT'!V127,IF(AND(O121="C",P121="E"),0,IF(AND(O121="D"),0,IF(AND(B121=1,C121=0),"",(Calculations!Q121))))))</f>
        <v/>
      </c>
      <c r="AG121" s="80" t="str">
        <f t="shared" si="53"/>
        <v/>
      </c>
      <c r="AH121" s="26" t="str">
        <f>IF(OR($H121="no",$C121=0),"",IF($I121=Parameters!$K$15,$L121/($M121/2),$L121/$M121))</f>
        <v/>
      </c>
      <c r="AI121" s="26" t="str">
        <f>IF(OR($H121="no",$C121=0),"",IF($AH121&lt;0.5,Parameters!$X$4,IF($AH121&lt;1,Parameters!$Y$4,IF($AH121&lt;2,Parameters!$Z$4,Parameters!$AA$4))))</f>
        <v/>
      </c>
      <c r="AJ121" s="26" t="str">
        <f>IF(OR($H121="no",$C121=0),"",IF($AH121&lt;0.5,Parameters!$X$5,IF($AH121&lt;1,Parameters!$Y$5,IF($AH121&lt;2,Parameters!$Z$5,Parameters!$AA$5))))</f>
        <v/>
      </c>
      <c r="AK121" s="26" t="str">
        <f>IF(OR($H121="no",$C121=0),"",IF($I121=Parameters!$K$15,(2*($M121/2)*SIN(RADIANS(Calculations!$AG121/2))),(2*$M121*SIN(RADIANS($AG121/2)))))</f>
        <v/>
      </c>
      <c r="AL121" s="26" t="str">
        <f t="shared" si="11"/>
        <v/>
      </c>
      <c r="AM121" s="26" t="str">
        <f>IF(OR($H121="no",$C121=0),"",IF($I121=Parameters!$K$15,$AL121*$N121/2,$AL121*$N121))</f>
        <v/>
      </c>
      <c r="AN121" s="112" t="str">
        <f>IF(OR($H121="no",$C121=0),"",IF($I121=Parameters!$K$15,$AM121*2/Parameters!$AB$4,$AM121/Parameters!$AB$4))</f>
        <v/>
      </c>
      <c r="AU121" s="5"/>
      <c r="BF121" s="5"/>
      <c r="BG121" s="5"/>
      <c r="BH121" s="5"/>
      <c r="BI121" s="292">
        <f>'Window &amp; Door DATA INPUT'!H127</f>
        <v>0</v>
      </c>
      <c r="BJ121" s="293" t="str">
        <f t="shared" si="54"/>
        <v/>
      </c>
      <c r="BK121" s="5"/>
      <c r="BL121" s="5"/>
      <c r="BM121" s="5"/>
    </row>
    <row r="122" spans="2:65" x14ac:dyDescent="0.3">
      <c r="B122" s="53">
        <f>IF('Window &amp; Door DATA INPUT'!B128&gt;1,1,0)</f>
        <v>0</v>
      </c>
      <c r="C122" s="53">
        <f>IF(AND(B122=1,OR(D122=Parameters!$D$17, D122=Parameters!$D$18,D122=Parameters!$D$19,D122=Parameters!$D$20,D122=Parameters!$D$21,D122=Parameters!$D$22, D122=Parameters!$D$23, D122=Parameters!$D$24)),1,0)</f>
        <v>0</v>
      </c>
      <c r="D122" s="55" t="str">
        <f>IF('Window &amp; Door DATA INPUT'!B128="","",'Window &amp; Door DATA INPUT'!B128)</f>
        <v/>
      </c>
      <c r="E122" s="25" t="str">
        <f>IF('Window &amp; Door DATA INPUT'!D128="","",'Window &amp; Door DATA INPUT'!D128)</f>
        <v/>
      </c>
      <c r="F122" s="25" t="str">
        <f>IF(B122=1,'Window &amp; Door DATA INPUT'!H128&amp;RESULTS!$H$5,"")</f>
        <v/>
      </c>
      <c r="G122" s="25" t="str">
        <f>IF(B122=1,VLOOKUP(F122,Parameters!$H$4:$I$20,2,FALSE),"")</f>
        <v/>
      </c>
      <c r="H122" s="25" t="str">
        <f>IF(OR('Window &amp; Door DATA INPUT'!J128=Parameters!$K$4,'Window &amp; Door DATA INPUT'!J128=Parameters!$K$11),"No",IF('Window &amp; Door DATA INPUT'!K128="","",'Window &amp; Door DATA INPUT'!K128))</f>
        <v/>
      </c>
      <c r="I122" s="25" t="str">
        <f>IF('Window &amp; Door DATA INPUT'!J128="","",'Window &amp; Door DATA INPUT'!J128)</f>
        <v/>
      </c>
      <c r="J122" s="71" t="str">
        <f>IF('Window &amp; Door DATA INPUT'!L128=Parameters!$O$5,'Window &amp; Door DATA INPUT'!O128,IF(B122=1,('Window &amp; Door DATA INPUT'!N128*'Window &amp; Door DATA INPUT'!M128)/1000000,""))</f>
        <v/>
      </c>
      <c r="K122" s="72" t="str">
        <f>IF('Window &amp; Door DATA INPUT'!J128="","",VLOOKUP('Window &amp; Door DATA INPUT'!J128,Parameters!$K$4:$L$16,2,FALSE))</f>
        <v/>
      </c>
      <c r="L122" s="26" t="str">
        <f>IF($H122="yes",IF($K122="Y",'Window &amp; Door DATA INPUT'!Q128/1000,IF($K122="N",'Window &amp; Door DATA INPUT'!P128/1000)),"")</f>
        <v/>
      </c>
      <c r="M122" s="26" t="str">
        <f>IF($H122="yes",IF($K122="Y",'Window &amp; Door DATA INPUT'!P128/1000,IF($K122="N",'Window &amp; Door DATA INPUT'!Q128/1000)),"")</f>
        <v/>
      </c>
      <c r="N122" s="71" t="str">
        <f t="shared" si="49"/>
        <v/>
      </c>
      <c r="O122" s="72" t="str">
        <f>IF(AND(B122=1,C122=0,H122="yes"),"A",IF(AND(C122=1,H122="yes",'Window &amp; Door DATA INPUT'!R128="no"),"B",IF(AND(C122=1,H122="yes",'Window &amp; Door DATA INPUT'!R128="yes",'Window &amp; Door DATA INPUT'!S128="yes"),"C",IF(AND(C122=1,H122="yes",'Window &amp; Door DATA INPUT'!R128="yes",'Window &amp; Door DATA INPUT'!S128="no"),"D",""))))</f>
        <v/>
      </c>
      <c r="P122" s="100" t="str">
        <f>IF(AND(C122=1,H122="yes",OR(I122=Parameters!$K$12,I122=Parameters!$K$13,I122=Parameters!$K$14)),"E",IF(AND(C122=1,H122="yes",NOT(OR(I122=Parameters!$K$12,I122=Parameters!$K$13,I122=Parameters!$K$14))),"F",""))</f>
        <v/>
      </c>
      <c r="Q122" s="100" t="str">
        <f>IF(AND(B122=1,H122="yes"),VLOOKUP(I122,Parameters!$K$4:$M$16,3,FALSE),"")</f>
        <v/>
      </c>
      <c r="R122" s="100" t="str">
        <f>IF(AND(OR(O122="A",O122="B",O122="d"),Q122="input"),'Window &amp; Door DATA INPUT'!AA128,IF(AND(O122="C",Q122="input"),'Window &amp; Door DATA INPUT'!W128,Calculations!Q122))</f>
        <v/>
      </c>
      <c r="S122" s="75" t="str">
        <f>IF('Window &amp; Door DATA INPUT'!X128="Yes",'Window &amp; Door DATA INPUT'!Y128/1000,IF(B122=1,"N/A",""))</f>
        <v/>
      </c>
      <c r="T122" s="26" t="str">
        <f>IF(Q122="calc",IF(O122="c",'Window &amp; Door DATA INPUT'!U128/1000,(Parameters!$S$4-'Window &amp; Door DATA INPUT'!Z128+Parameters!$Q$4)/1000),"")</f>
        <v/>
      </c>
      <c r="U122" s="26" t="str">
        <f t="shared" si="50"/>
        <v/>
      </c>
      <c r="V122" s="26" t="str">
        <f t="shared" si="51"/>
        <v/>
      </c>
      <c r="W122" s="80" t="str">
        <f t="shared" si="52"/>
        <v/>
      </c>
      <c r="X122" s="26" t="str">
        <f>IF(OR($H122="no",$B122=0),"",IF($I122=Parameters!$K$15,$L122/($M122/2),$L122/$M122))</f>
        <v/>
      </c>
      <c r="Y122" s="26" t="str">
        <f>IF(OR($H122="no",$B122=0),"",IF($X122&lt;0.5,Parameters!$X$4,IF($X122&lt;1,Parameters!$Y$4,IF($X122&lt;2,Parameters!$Z$4,Parameters!$AA$4))))</f>
        <v/>
      </c>
      <c r="Z122" s="26" t="str">
        <f>IF(OR($H122="no",$B122=0),"",IF($X122&lt;0.5,Parameters!$X$5,IF($X122&lt;1,Parameters!$Y$5,IF($X122&lt;2,Parameters!$Z$5,Parameters!$AA$5))))</f>
        <v/>
      </c>
      <c r="AA122" s="26" t="str">
        <f>IF(OR($H122="no",$B122=0),"",IF($I122=Parameters!$K$15,(2*($M122/2)*SIN(RADIANS(Calculations!$W122/2))),(2*$M122*SIN(RADIANS($W122/2)))))</f>
        <v/>
      </c>
      <c r="AB122" s="26" t="str">
        <f t="shared" si="10"/>
        <v/>
      </c>
      <c r="AC122" s="26" t="str">
        <f>IF(OR($H122="no",$B122=0),"",IF($I122=Parameters!$K$15,$AB122*$N122/2,$AB122*$N122))</f>
        <v/>
      </c>
      <c r="AD122" s="112" t="str">
        <f>IF(OR($H122="no",$B122=0),"",IF($I122=Parameters!$K$15,$AC122*2/Parameters!$AB$4,$AC122/Parameters!$AB$4))</f>
        <v/>
      </c>
      <c r="AE122" s="26" t="str">
        <f>IF(AND(O122="B",Q122="calc"),V122,IF(AND(O122="C",Q122="calc"),'Window &amp; Door DATA INPUT'!T128/1000,""))</f>
        <v/>
      </c>
      <c r="AF122" s="100" t="str">
        <f>IF(AND(O122="B",Q122="input"),'Window &amp; Door DATA INPUT'!AA128,IF(AND(O122="C",Q122="input",P122="F"),'Window &amp; Door DATA INPUT'!V128,IF(AND(O122="C",P122="E"),0,IF(AND(O122="D"),0,IF(AND(B122=1,C122=0),"",(Calculations!Q122))))))</f>
        <v/>
      </c>
      <c r="AG122" s="80" t="str">
        <f t="shared" si="53"/>
        <v/>
      </c>
      <c r="AH122" s="26" t="str">
        <f>IF(OR($H122="no",$C122=0),"",IF($I122=Parameters!$K$15,$L122/($M122/2),$L122/$M122))</f>
        <v/>
      </c>
      <c r="AI122" s="26" t="str">
        <f>IF(OR($H122="no",$C122=0),"",IF($AH122&lt;0.5,Parameters!$X$4,IF($AH122&lt;1,Parameters!$Y$4,IF($AH122&lt;2,Parameters!$Z$4,Parameters!$AA$4))))</f>
        <v/>
      </c>
      <c r="AJ122" s="26" t="str">
        <f>IF(OR($H122="no",$C122=0),"",IF($AH122&lt;0.5,Parameters!$X$5,IF($AH122&lt;1,Parameters!$Y$5,IF($AH122&lt;2,Parameters!$Z$5,Parameters!$AA$5))))</f>
        <v/>
      </c>
      <c r="AK122" s="26" t="str">
        <f>IF(OR($H122="no",$C122=0),"",IF($I122=Parameters!$K$15,(2*($M122/2)*SIN(RADIANS(Calculations!$AG122/2))),(2*$M122*SIN(RADIANS($AG122/2)))))</f>
        <v/>
      </c>
      <c r="AL122" s="26" t="str">
        <f t="shared" si="11"/>
        <v/>
      </c>
      <c r="AM122" s="26" t="str">
        <f>IF(OR($H122="no",$C122=0),"",IF($I122=Parameters!$K$15,$AL122*$N122/2,$AL122*$N122))</f>
        <v/>
      </c>
      <c r="AN122" s="112" t="str">
        <f>IF(OR($H122="no",$C122=0),"",IF($I122=Parameters!$K$15,$AM122*2/Parameters!$AB$4,$AM122/Parameters!$AB$4))</f>
        <v/>
      </c>
      <c r="AU122" s="5"/>
      <c r="BF122" s="5"/>
      <c r="BG122" s="5"/>
      <c r="BH122" s="5"/>
      <c r="BI122" s="292">
        <f>'Window &amp; Door DATA INPUT'!H128</f>
        <v>0</v>
      </c>
      <c r="BJ122" s="293" t="str">
        <f t="shared" si="54"/>
        <v/>
      </c>
      <c r="BK122" s="5"/>
      <c r="BL122" s="5"/>
      <c r="BM122" s="5"/>
    </row>
    <row r="123" spans="2:65" x14ac:dyDescent="0.3">
      <c r="B123" s="53">
        <f>IF('Window &amp; Door DATA INPUT'!B129&gt;1,1,0)</f>
        <v>0</v>
      </c>
      <c r="C123" s="53">
        <f>IF(AND(B123=1,OR(D123=Parameters!$D$17, D123=Parameters!$D$18,D123=Parameters!$D$19,D123=Parameters!$D$20,D123=Parameters!$D$21,D123=Parameters!$D$22, D123=Parameters!$D$23, D123=Parameters!$D$24)),1,0)</f>
        <v>0</v>
      </c>
      <c r="D123" s="55" t="str">
        <f>IF('Window &amp; Door DATA INPUT'!B129="","",'Window &amp; Door DATA INPUT'!B129)</f>
        <v/>
      </c>
      <c r="E123" s="25" t="str">
        <f>IF('Window &amp; Door DATA INPUT'!D129="","",'Window &amp; Door DATA INPUT'!D129)</f>
        <v/>
      </c>
      <c r="F123" s="25" t="str">
        <f>IF(B123=1,'Window &amp; Door DATA INPUT'!H129&amp;RESULTS!$H$5,"")</f>
        <v/>
      </c>
      <c r="G123" s="25" t="str">
        <f>IF(B123=1,VLOOKUP(F123,Parameters!$H$4:$I$20,2,FALSE),"")</f>
        <v/>
      </c>
      <c r="H123" s="25" t="str">
        <f>IF(OR('Window &amp; Door DATA INPUT'!J129=Parameters!$K$4,'Window &amp; Door DATA INPUT'!J129=Parameters!$K$11),"No",IF('Window &amp; Door DATA INPUT'!K129="","",'Window &amp; Door DATA INPUT'!K129))</f>
        <v/>
      </c>
      <c r="I123" s="25" t="str">
        <f>IF('Window &amp; Door DATA INPUT'!J129="","",'Window &amp; Door DATA INPUT'!J129)</f>
        <v/>
      </c>
      <c r="J123" s="71" t="str">
        <f>IF('Window &amp; Door DATA INPUT'!L129=Parameters!$O$5,'Window &amp; Door DATA INPUT'!O129,IF(B123=1,('Window &amp; Door DATA INPUT'!N129*'Window &amp; Door DATA INPUT'!M129)/1000000,""))</f>
        <v/>
      </c>
      <c r="K123" s="72" t="str">
        <f>IF('Window &amp; Door DATA INPUT'!J129="","",VLOOKUP('Window &amp; Door DATA INPUT'!J129,Parameters!$K$4:$L$16,2,FALSE))</f>
        <v/>
      </c>
      <c r="L123" s="26" t="str">
        <f>IF($H123="yes",IF($K123="Y",'Window &amp; Door DATA INPUT'!Q129/1000,IF($K123="N",'Window &amp; Door DATA INPUT'!P129/1000)),"")</f>
        <v/>
      </c>
      <c r="M123" s="26" t="str">
        <f>IF($H123="yes",IF($K123="Y",'Window &amp; Door DATA INPUT'!P129/1000,IF($K123="N",'Window &amp; Door DATA INPUT'!Q129/1000)),"")</f>
        <v/>
      </c>
      <c r="N123" s="71" t="str">
        <f t="shared" si="49"/>
        <v/>
      </c>
      <c r="O123" s="72" t="str">
        <f>IF(AND(B123=1,C123=0,H123="yes"),"A",IF(AND(C123=1,H123="yes",'Window &amp; Door DATA INPUT'!R129="no"),"B",IF(AND(C123=1,H123="yes",'Window &amp; Door DATA INPUT'!R129="yes",'Window &amp; Door DATA INPUT'!S129="yes"),"C",IF(AND(C123=1,H123="yes",'Window &amp; Door DATA INPUT'!R129="yes",'Window &amp; Door DATA INPUT'!S129="no"),"D",""))))</f>
        <v/>
      </c>
      <c r="P123" s="100" t="str">
        <f>IF(AND(C123=1,H123="yes",OR(I123=Parameters!$K$12,I123=Parameters!$K$13,I123=Parameters!$K$14)),"E",IF(AND(C123=1,H123="yes",NOT(OR(I123=Parameters!$K$12,I123=Parameters!$K$13,I123=Parameters!$K$14))),"F",""))</f>
        <v/>
      </c>
      <c r="Q123" s="100" t="str">
        <f>IF(AND(B123=1,H123="yes"),VLOOKUP(I123,Parameters!$K$4:$M$16,3,FALSE),"")</f>
        <v/>
      </c>
      <c r="R123" s="100" t="str">
        <f>IF(AND(OR(O123="A",O123="B",O123="d"),Q123="input"),'Window &amp; Door DATA INPUT'!AA129,IF(AND(O123="C",Q123="input"),'Window &amp; Door DATA INPUT'!W129,Calculations!Q123))</f>
        <v/>
      </c>
      <c r="S123" s="75" t="str">
        <f>IF('Window &amp; Door DATA INPUT'!X129="Yes",'Window &amp; Door DATA INPUT'!Y129/1000,IF(B123=1,"N/A",""))</f>
        <v/>
      </c>
      <c r="T123" s="26" t="str">
        <f>IF(Q123="calc",IF(O123="c",'Window &amp; Door DATA INPUT'!U129/1000,(Parameters!$S$4-'Window &amp; Door DATA INPUT'!Z129+Parameters!$Q$4)/1000),"")</f>
        <v/>
      </c>
      <c r="U123" s="26" t="str">
        <f t="shared" si="50"/>
        <v/>
      </c>
      <c r="V123" s="26" t="str">
        <f t="shared" si="51"/>
        <v/>
      </c>
      <c r="W123" s="80" t="str">
        <f t="shared" si="52"/>
        <v/>
      </c>
      <c r="X123" s="26" t="str">
        <f>IF(OR($H123="no",$B123=0),"",IF($I123=Parameters!$K$15,$L123/($M123/2),$L123/$M123))</f>
        <v/>
      </c>
      <c r="Y123" s="26" t="str">
        <f>IF(OR($H123="no",$B123=0),"",IF($X123&lt;0.5,Parameters!$X$4,IF($X123&lt;1,Parameters!$Y$4,IF($X123&lt;2,Parameters!$Z$4,Parameters!$AA$4))))</f>
        <v/>
      </c>
      <c r="Z123" s="26" t="str">
        <f>IF(OR($H123="no",$B123=0),"",IF($X123&lt;0.5,Parameters!$X$5,IF($X123&lt;1,Parameters!$Y$5,IF($X123&lt;2,Parameters!$Z$5,Parameters!$AA$5))))</f>
        <v/>
      </c>
      <c r="AA123" s="26" t="str">
        <f>IF(OR($H123="no",$B123=0),"",IF($I123=Parameters!$K$15,(2*($M123/2)*SIN(RADIANS(Calculations!$W123/2))),(2*$M123*SIN(RADIANS($W123/2)))))</f>
        <v/>
      </c>
      <c r="AB123" s="26" t="str">
        <f t="shared" si="10"/>
        <v/>
      </c>
      <c r="AC123" s="26" t="str">
        <f>IF(OR($H123="no",$B123=0),"",IF($I123=Parameters!$K$15,$AB123*$N123/2,$AB123*$N123))</f>
        <v/>
      </c>
      <c r="AD123" s="112" t="str">
        <f>IF(OR($H123="no",$B123=0),"",IF($I123=Parameters!$K$15,$AC123*2/Parameters!$AB$4,$AC123/Parameters!$AB$4))</f>
        <v/>
      </c>
      <c r="AE123" s="26" t="str">
        <f>IF(AND(O123="B",Q123="calc"),V123,IF(AND(O123="C",Q123="calc"),'Window &amp; Door DATA INPUT'!T129/1000,""))</f>
        <v/>
      </c>
      <c r="AF123" s="100" t="str">
        <f>IF(AND(O123="B",Q123="input"),'Window &amp; Door DATA INPUT'!AA129,IF(AND(O123="C",Q123="input",P123="F"),'Window &amp; Door DATA INPUT'!V129,IF(AND(O123="C",P123="E"),0,IF(AND(O123="D"),0,IF(AND(B123=1,C123=0),"",(Calculations!Q123))))))</f>
        <v/>
      </c>
      <c r="AG123" s="80" t="str">
        <f t="shared" si="53"/>
        <v/>
      </c>
      <c r="AH123" s="26" t="str">
        <f>IF(OR($H123="no",$C123=0),"",IF($I123=Parameters!$K$15,$L123/($M123/2),$L123/$M123))</f>
        <v/>
      </c>
      <c r="AI123" s="26" t="str">
        <f>IF(OR($H123="no",$C123=0),"",IF($AH123&lt;0.5,Parameters!$X$4,IF($AH123&lt;1,Parameters!$Y$4,IF($AH123&lt;2,Parameters!$Z$4,Parameters!$AA$4))))</f>
        <v/>
      </c>
      <c r="AJ123" s="26" t="str">
        <f>IF(OR($H123="no",$C123=0),"",IF($AH123&lt;0.5,Parameters!$X$5,IF($AH123&lt;1,Parameters!$Y$5,IF($AH123&lt;2,Parameters!$Z$5,Parameters!$AA$5))))</f>
        <v/>
      </c>
      <c r="AK123" s="26" t="str">
        <f>IF(OR($H123="no",$C123=0),"",IF($I123=Parameters!$K$15,(2*($M123/2)*SIN(RADIANS(Calculations!$AG123/2))),(2*$M123*SIN(RADIANS($AG123/2)))))</f>
        <v/>
      </c>
      <c r="AL123" s="26" t="str">
        <f t="shared" si="11"/>
        <v/>
      </c>
      <c r="AM123" s="26" t="str">
        <f>IF(OR($H123="no",$C123=0),"",IF($I123=Parameters!$K$15,$AL123*$N123/2,$AL123*$N123))</f>
        <v/>
      </c>
      <c r="AN123" s="112" t="str">
        <f>IF(OR($H123="no",$C123=0),"",IF($I123=Parameters!$K$15,$AM123*2/Parameters!$AB$4,$AM123/Parameters!$AB$4))</f>
        <v/>
      </c>
      <c r="AU123" s="5"/>
      <c r="BF123" s="5"/>
      <c r="BG123" s="5"/>
      <c r="BH123" s="5"/>
      <c r="BI123" s="292">
        <f>'Window &amp; Door DATA INPUT'!H129</f>
        <v>0</v>
      </c>
      <c r="BJ123" s="293" t="str">
        <f t="shared" si="54"/>
        <v/>
      </c>
      <c r="BK123" s="5"/>
      <c r="BL123" s="5"/>
      <c r="BM123" s="5"/>
    </row>
    <row r="124" spans="2:65" x14ac:dyDescent="0.3">
      <c r="B124" s="53">
        <f>IF('Window &amp; Door DATA INPUT'!B130&gt;1,1,0)</f>
        <v>0</v>
      </c>
      <c r="C124" s="53">
        <f>IF(AND(B124=1,OR(D124=Parameters!$D$17, D124=Parameters!$D$18,D124=Parameters!$D$19,D124=Parameters!$D$20,D124=Parameters!$D$21,D124=Parameters!$D$22, D124=Parameters!$D$23, D124=Parameters!$D$24)),1,0)</f>
        <v>0</v>
      </c>
      <c r="D124" s="55" t="str">
        <f>IF('Window &amp; Door DATA INPUT'!B130="","",'Window &amp; Door DATA INPUT'!B130)</f>
        <v/>
      </c>
      <c r="E124" s="25" t="str">
        <f>IF('Window &amp; Door DATA INPUT'!D130="","",'Window &amp; Door DATA INPUT'!D130)</f>
        <v/>
      </c>
      <c r="F124" s="25" t="str">
        <f>IF(B124=1,'Window &amp; Door DATA INPUT'!H130&amp;RESULTS!$H$5,"")</f>
        <v/>
      </c>
      <c r="G124" s="25" t="str">
        <f>IF(B124=1,VLOOKUP(F124,Parameters!$H$4:$I$20,2,FALSE),"")</f>
        <v/>
      </c>
      <c r="H124" s="25" t="str">
        <f>IF(OR('Window &amp; Door DATA INPUT'!J130=Parameters!$K$4,'Window &amp; Door DATA INPUT'!J130=Parameters!$K$11),"No",IF('Window &amp; Door DATA INPUT'!K130="","",'Window &amp; Door DATA INPUT'!K130))</f>
        <v/>
      </c>
      <c r="I124" s="25" t="str">
        <f>IF('Window &amp; Door DATA INPUT'!J130="","",'Window &amp; Door DATA INPUT'!J130)</f>
        <v/>
      </c>
      <c r="J124" s="71" t="str">
        <f>IF('Window &amp; Door DATA INPUT'!L130=Parameters!$O$5,'Window &amp; Door DATA INPUT'!O130,IF(B124=1,('Window &amp; Door DATA INPUT'!N130*'Window &amp; Door DATA INPUT'!M130)/1000000,""))</f>
        <v/>
      </c>
      <c r="K124" s="72" t="str">
        <f>IF('Window &amp; Door DATA INPUT'!J130="","",VLOOKUP('Window &amp; Door DATA INPUT'!J130,Parameters!$K$4:$L$16,2,FALSE))</f>
        <v/>
      </c>
      <c r="L124" s="26" t="str">
        <f>IF($H124="yes",IF($K124="Y",'Window &amp; Door DATA INPUT'!Q130/1000,IF($K124="N",'Window &amp; Door DATA INPUT'!P130/1000)),"")</f>
        <v/>
      </c>
      <c r="M124" s="26" t="str">
        <f>IF($H124="yes",IF($K124="Y",'Window &amp; Door DATA INPUT'!P130/1000,IF($K124="N",'Window &amp; Door DATA INPUT'!Q130/1000)),"")</f>
        <v/>
      </c>
      <c r="N124" s="71" t="str">
        <f t="shared" si="49"/>
        <v/>
      </c>
      <c r="O124" s="72" t="str">
        <f>IF(AND(B124=1,C124=0,H124="yes"),"A",IF(AND(C124=1,H124="yes",'Window &amp; Door DATA INPUT'!R130="no"),"B",IF(AND(C124=1,H124="yes",'Window &amp; Door DATA INPUT'!R130="yes",'Window &amp; Door DATA INPUT'!S130="yes"),"C",IF(AND(C124=1,H124="yes",'Window &amp; Door DATA INPUT'!R130="yes",'Window &amp; Door DATA INPUT'!S130="no"),"D",""))))</f>
        <v/>
      </c>
      <c r="P124" s="100" t="str">
        <f>IF(AND(C124=1,H124="yes",OR(I124=Parameters!$K$12,I124=Parameters!$K$13,I124=Parameters!$K$14)),"E",IF(AND(C124=1,H124="yes",NOT(OR(I124=Parameters!$K$12,I124=Parameters!$K$13,I124=Parameters!$K$14))),"F",""))</f>
        <v/>
      </c>
      <c r="Q124" s="100" t="str">
        <f>IF(AND(B124=1,H124="yes"),VLOOKUP(I124,Parameters!$K$4:$M$16,3,FALSE),"")</f>
        <v/>
      </c>
      <c r="R124" s="100" t="str">
        <f>IF(AND(OR(O124="A",O124="B",O124="d"),Q124="input"),'Window &amp; Door DATA INPUT'!AA130,IF(AND(O124="C",Q124="input"),'Window &amp; Door DATA INPUT'!W130,Calculations!Q124))</f>
        <v/>
      </c>
      <c r="S124" s="75" t="str">
        <f>IF('Window &amp; Door DATA INPUT'!X130="Yes",'Window &amp; Door DATA INPUT'!Y130/1000,IF(B124=1,"N/A",""))</f>
        <v/>
      </c>
      <c r="T124" s="26" t="str">
        <f>IF(Q124="calc",IF(O124="c",'Window &amp; Door DATA INPUT'!U130/1000,(Parameters!$S$4-'Window &amp; Door DATA INPUT'!Z130+Parameters!$Q$4)/1000),"")</f>
        <v/>
      </c>
      <c r="U124" s="26" t="str">
        <f t="shared" si="50"/>
        <v/>
      </c>
      <c r="V124" s="26" t="str">
        <f t="shared" si="51"/>
        <v/>
      </c>
      <c r="W124" s="80" t="str">
        <f t="shared" si="52"/>
        <v/>
      </c>
      <c r="X124" s="26" t="str">
        <f>IF(OR($H124="no",$B124=0),"",IF($I124=Parameters!$K$15,$L124/($M124/2),$L124/$M124))</f>
        <v/>
      </c>
      <c r="Y124" s="26" t="str">
        <f>IF(OR($H124="no",$B124=0),"",IF($X124&lt;0.5,Parameters!$X$4,IF($X124&lt;1,Parameters!$Y$4,IF($X124&lt;2,Parameters!$Z$4,Parameters!$AA$4))))</f>
        <v/>
      </c>
      <c r="Z124" s="26" t="str">
        <f>IF(OR($H124="no",$B124=0),"",IF($X124&lt;0.5,Parameters!$X$5,IF($X124&lt;1,Parameters!$Y$5,IF($X124&lt;2,Parameters!$Z$5,Parameters!$AA$5))))</f>
        <v/>
      </c>
      <c r="AA124" s="26" t="str">
        <f>IF(OR($H124="no",$B124=0),"",IF($I124=Parameters!$K$15,(2*($M124/2)*SIN(RADIANS(Calculations!$W124/2))),(2*$M124*SIN(RADIANS($W124/2)))))</f>
        <v/>
      </c>
      <c r="AB124" s="26" t="str">
        <f t="shared" si="10"/>
        <v/>
      </c>
      <c r="AC124" s="26" t="str">
        <f>IF(OR($H124="no",$B124=0),"",IF($I124=Parameters!$K$15,$AB124*$N124/2,$AB124*$N124))</f>
        <v/>
      </c>
      <c r="AD124" s="112" t="str">
        <f>IF(OR($H124="no",$B124=0),"",IF($I124=Parameters!$K$15,$AC124*2/Parameters!$AB$4,$AC124/Parameters!$AB$4))</f>
        <v/>
      </c>
      <c r="AE124" s="26" t="str">
        <f>IF(AND(O124="B",Q124="calc"),V124,IF(AND(O124="C",Q124="calc"),'Window &amp; Door DATA INPUT'!T130/1000,""))</f>
        <v/>
      </c>
      <c r="AF124" s="100" t="str">
        <f>IF(AND(O124="B",Q124="input"),'Window &amp; Door DATA INPUT'!AA130,IF(AND(O124="C",Q124="input",P124="F"),'Window &amp; Door DATA INPUT'!V130,IF(AND(O124="C",P124="E"),0,IF(AND(O124="D"),0,IF(AND(B124=1,C124=0),"",(Calculations!Q124))))))</f>
        <v/>
      </c>
      <c r="AG124" s="80" t="str">
        <f t="shared" si="53"/>
        <v/>
      </c>
      <c r="AH124" s="26" t="str">
        <f>IF(OR($H124="no",$C124=0),"",IF($I124=Parameters!$K$15,$L124/($M124/2),$L124/$M124))</f>
        <v/>
      </c>
      <c r="AI124" s="26" t="str">
        <f>IF(OR($H124="no",$C124=0),"",IF($AH124&lt;0.5,Parameters!$X$4,IF($AH124&lt;1,Parameters!$Y$4,IF($AH124&lt;2,Parameters!$Z$4,Parameters!$AA$4))))</f>
        <v/>
      </c>
      <c r="AJ124" s="26" t="str">
        <f>IF(OR($H124="no",$C124=0),"",IF($AH124&lt;0.5,Parameters!$X$5,IF($AH124&lt;1,Parameters!$Y$5,IF($AH124&lt;2,Parameters!$Z$5,Parameters!$AA$5))))</f>
        <v/>
      </c>
      <c r="AK124" s="26" t="str">
        <f>IF(OR($H124="no",$C124=0),"",IF($I124=Parameters!$K$15,(2*($M124/2)*SIN(RADIANS(Calculations!$AG124/2))),(2*$M124*SIN(RADIANS($AG124/2)))))</f>
        <v/>
      </c>
      <c r="AL124" s="26" t="str">
        <f t="shared" si="11"/>
        <v/>
      </c>
      <c r="AM124" s="26" t="str">
        <f>IF(OR($H124="no",$C124=0),"",IF($I124=Parameters!$K$15,$AL124*$N124/2,$AL124*$N124))</f>
        <v/>
      </c>
      <c r="AN124" s="112" t="str">
        <f>IF(OR($H124="no",$C124=0),"",IF($I124=Parameters!$K$15,$AM124*2/Parameters!$AB$4,$AM124/Parameters!$AB$4))</f>
        <v/>
      </c>
      <c r="AU124" s="5"/>
      <c r="BF124" s="5"/>
      <c r="BG124" s="5"/>
      <c r="BH124" s="5"/>
      <c r="BI124" s="292">
        <f>'Window &amp; Door DATA INPUT'!H130</f>
        <v>0</v>
      </c>
      <c r="BJ124" s="293" t="str">
        <f t="shared" si="54"/>
        <v/>
      </c>
      <c r="BK124" s="5"/>
      <c r="BL124" s="5"/>
      <c r="BM124" s="5"/>
    </row>
    <row r="125" spans="2:65" x14ac:dyDescent="0.3">
      <c r="B125" s="53">
        <f>IF('Window &amp; Door DATA INPUT'!B131&gt;1,1,0)</f>
        <v>0</v>
      </c>
      <c r="C125" s="53">
        <f>IF(AND(B125=1,OR(D125=Parameters!$D$17, D125=Parameters!$D$18,D125=Parameters!$D$19,D125=Parameters!$D$20,D125=Parameters!$D$21,D125=Parameters!$D$22, D125=Parameters!$D$23, D125=Parameters!$D$24)),1,0)</f>
        <v>0</v>
      </c>
      <c r="D125" s="55" t="str">
        <f>IF('Window &amp; Door DATA INPUT'!B131="","",'Window &amp; Door DATA INPUT'!B131)</f>
        <v/>
      </c>
      <c r="E125" s="25" t="str">
        <f>IF('Window &amp; Door DATA INPUT'!D131="","",'Window &amp; Door DATA INPUT'!D131)</f>
        <v/>
      </c>
      <c r="F125" s="25" t="str">
        <f>IF(B125=1,'Window &amp; Door DATA INPUT'!H131&amp;RESULTS!$H$5,"")</f>
        <v/>
      </c>
      <c r="G125" s="25" t="str">
        <f>IF(B125=1,VLOOKUP(F125,Parameters!$H$4:$I$20,2,FALSE),"")</f>
        <v/>
      </c>
      <c r="H125" s="25" t="str">
        <f>IF(OR('Window &amp; Door DATA INPUT'!J131=Parameters!$K$4,'Window &amp; Door DATA INPUT'!J131=Parameters!$K$11),"No",IF('Window &amp; Door DATA INPUT'!K131="","",'Window &amp; Door DATA INPUT'!K131))</f>
        <v/>
      </c>
      <c r="I125" s="25" t="str">
        <f>IF('Window &amp; Door DATA INPUT'!J131="","",'Window &amp; Door DATA INPUT'!J131)</f>
        <v/>
      </c>
      <c r="J125" s="71" t="str">
        <f>IF('Window &amp; Door DATA INPUT'!L131=Parameters!$O$5,'Window &amp; Door DATA INPUT'!O131,IF(B125=1,('Window &amp; Door DATA INPUT'!N131*'Window &amp; Door DATA INPUT'!M131)/1000000,""))</f>
        <v/>
      </c>
      <c r="K125" s="72" t="str">
        <f>IF('Window &amp; Door DATA INPUT'!J131="","",VLOOKUP('Window &amp; Door DATA INPUT'!J131,Parameters!$K$4:$L$16,2,FALSE))</f>
        <v/>
      </c>
      <c r="L125" s="26" t="str">
        <f>IF($H125="yes",IF($K125="Y",'Window &amp; Door DATA INPUT'!Q131/1000,IF($K125="N",'Window &amp; Door DATA INPUT'!P131/1000)),"")</f>
        <v/>
      </c>
      <c r="M125" s="26" t="str">
        <f>IF($H125="yes",IF($K125="Y",'Window &amp; Door DATA INPUT'!P131/1000,IF($K125="N",'Window &amp; Door DATA INPUT'!Q131/1000)),"")</f>
        <v/>
      </c>
      <c r="N125" s="71" t="str">
        <f t="shared" si="49"/>
        <v/>
      </c>
      <c r="O125" s="72" t="str">
        <f>IF(AND(B125=1,C125=0,H125="yes"),"A",IF(AND(C125=1,H125="yes",'Window &amp; Door DATA INPUT'!R131="no"),"B",IF(AND(C125=1,H125="yes",'Window &amp; Door DATA INPUT'!R131="yes",'Window &amp; Door DATA INPUT'!S131="yes"),"C",IF(AND(C125=1,H125="yes",'Window &amp; Door DATA INPUT'!R131="yes",'Window &amp; Door DATA INPUT'!S131="no"),"D",""))))</f>
        <v/>
      </c>
      <c r="P125" s="100" t="str">
        <f>IF(AND(C125=1,H125="yes",OR(I125=Parameters!$K$12,I125=Parameters!$K$13,I125=Parameters!$K$14)),"E",IF(AND(C125=1,H125="yes",NOT(OR(I125=Parameters!$K$12,I125=Parameters!$K$13,I125=Parameters!$K$14))),"F",""))</f>
        <v/>
      </c>
      <c r="Q125" s="100" t="str">
        <f>IF(AND(B125=1,H125="yes"),VLOOKUP(I125,Parameters!$K$4:$M$16,3,FALSE),"")</f>
        <v/>
      </c>
      <c r="R125" s="100" t="str">
        <f>IF(AND(OR(O125="A",O125="B",O125="d"),Q125="input"),'Window &amp; Door DATA INPUT'!AA131,IF(AND(O125="C",Q125="input"),'Window &amp; Door DATA INPUT'!W131,Calculations!Q125))</f>
        <v/>
      </c>
      <c r="S125" s="75" t="str">
        <f>IF('Window &amp; Door DATA INPUT'!X131="Yes",'Window &amp; Door DATA INPUT'!Y131/1000,IF(B125=1,"N/A",""))</f>
        <v/>
      </c>
      <c r="T125" s="26" t="str">
        <f>IF(Q125="calc",IF(O125="c",'Window &amp; Door DATA INPUT'!U131/1000,(Parameters!$S$4-'Window &amp; Door DATA INPUT'!Z131+Parameters!$Q$4)/1000),"")</f>
        <v/>
      </c>
      <c r="U125" s="26" t="str">
        <f t="shared" si="50"/>
        <v/>
      </c>
      <c r="V125" s="26" t="str">
        <f t="shared" si="51"/>
        <v/>
      </c>
      <c r="W125" s="80" t="str">
        <f t="shared" si="52"/>
        <v/>
      </c>
      <c r="X125" s="26" t="str">
        <f>IF(OR($H125="no",$B125=0),"",IF($I125=Parameters!$K$15,$L125/($M125/2),$L125/$M125))</f>
        <v/>
      </c>
      <c r="Y125" s="26" t="str">
        <f>IF(OR($H125="no",$B125=0),"",IF($X125&lt;0.5,Parameters!$X$4,IF($X125&lt;1,Parameters!$Y$4,IF($X125&lt;2,Parameters!$Z$4,Parameters!$AA$4))))</f>
        <v/>
      </c>
      <c r="Z125" s="26" t="str">
        <f>IF(OR($H125="no",$B125=0),"",IF($X125&lt;0.5,Parameters!$X$5,IF($X125&lt;1,Parameters!$Y$5,IF($X125&lt;2,Parameters!$Z$5,Parameters!$AA$5))))</f>
        <v/>
      </c>
      <c r="AA125" s="26" t="str">
        <f>IF(OR($H125="no",$B125=0),"",IF($I125=Parameters!$K$15,(2*($M125/2)*SIN(RADIANS(Calculations!$W125/2))),(2*$M125*SIN(RADIANS($W125/2)))))</f>
        <v/>
      </c>
      <c r="AB125" s="26" t="str">
        <f t="shared" si="10"/>
        <v/>
      </c>
      <c r="AC125" s="26" t="str">
        <f>IF(OR($H125="no",$B125=0),"",IF($I125=Parameters!$K$15,$AB125*$N125/2,$AB125*$N125))</f>
        <v/>
      </c>
      <c r="AD125" s="112" t="str">
        <f>IF(OR($H125="no",$B125=0),"",IF($I125=Parameters!$K$15,$AC125*2/Parameters!$AB$4,$AC125/Parameters!$AB$4))</f>
        <v/>
      </c>
      <c r="AE125" s="26" t="str">
        <f>IF(AND(O125="B",Q125="calc"),V125,IF(AND(O125="C",Q125="calc"),'Window &amp; Door DATA INPUT'!T131/1000,""))</f>
        <v/>
      </c>
      <c r="AF125" s="100" t="str">
        <f>IF(AND(O125="B",Q125="input"),'Window &amp; Door DATA INPUT'!AA131,IF(AND(O125="C",Q125="input",P125="F"),'Window &amp; Door DATA INPUT'!V131,IF(AND(O125="C",P125="E"),0,IF(AND(O125="D"),0,IF(AND(B125=1,C125=0),"",(Calculations!Q125))))))</f>
        <v/>
      </c>
      <c r="AG125" s="80" t="str">
        <f t="shared" si="53"/>
        <v/>
      </c>
      <c r="AH125" s="26" t="str">
        <f>IF(OR($H125="no",$C125=0),"",IF($I125=Parameters!$K$15,$L125/($M125/2),$L125/$M125))</f>
        <v/>
      </c>
      <c r="AI125" s="26" t="str">
        <f>IF(OR($H125="no",$C125=0),"",IF($AH125&lt;0.5,Parameters!$X$4,IF($AH125&lt;1,Parameters!$Y$4,IF($AH125&lt;2,Parameters!$Z$4,Parameters!$AA$4))))</f>
        <v/>
      </c>
      <c r="AJ125" s="26" t="str">
        <f>IF(OR($H125="no",$C125=0),"",IF($AH125&lt;0.5,Parameters!$X$5,IF($AH125&lt;1,Parameters!$Y$5,IF($AH125&lt;2,Parameters!$Z$5,Parameters!$AA$5))))</f>
        <v/>
      </c>
      <c r="AK125" s="26" t="str">
        <f>IF(OR($H125="no",$C125=0),"",IF($I125=Parameters!$K$15,(2*($M125/2)*SIN(RADIANS(Calculations!$AG125/2))),(2*$M125*SIN(RADIANS($AG125/2)))))</f>
        <v/>
      </c>
      <c r="AL125" s="26" t="str">
        <f t="shared" si="11"/>
        <v/>
      </c>
      <c r="AM125" s="26" t="str">
        <f>IF(OR($H125="no",$C125=0),"",IF($I125=Parameters!$K$15,$AL125*$N125/2,$AL125*$N125))</f>
        <v/>
      </c>
      <c r="AN125" s="112" t="str">
        <f>IF(OR($H125="no",$C125=0),"",IF($I125=Parameters!$K$15,$AM125*2/Parameters!$AB$4,$AM125/Parameters!$AB$4))</f>
        <v/>
      </c>
      <c r="AU125" s="5"/>
      <c r="BF125" s="5"/>
      <c r="BG125" s="5"/>
      <c r="BH125" s="5"/>
      <c r="BI125" s="292">
        <f>'Window &amp; Door DATA INPUT'!H131</f>
        <v>0</v>
      </c>
      <c r="BJ125" s="293" t="str">
        <f t="shared" si="54"/>
        <v/>
      </c>
      <c r="BK125" s="5"/>
      <c r="BL125" s="5"/>
      <c r="BM125" s="5"/>
    </row>
    <row r="126" spans="2:65" x14ac:dyDescent="0.3">
      <c r="B126" s="53">
        <f>IF('Window &amp; Door DATA INPUT'!B132&gt;1,1,0)</f>
        <v>0</v>
      </c>
      <c r="C126" s="53">
        <f>IF(AND(B126=1,OR(D126=Parameters!$D$17, D126=Parameters!$D$18,D126=Parameters!$D$19,D126=Parameters!$D$20,D126=Parameters!$D$21,D126=Parameters!$D$22, D126=Parameters!$D$23, D126=Parameters!$D$24)),1,0)</f>
        <v>0</v>
      </c>
      <c r="D126" s="55" t="str">
        <f>IF('Window &amp; Door DATA INPUT'!B132="","",'Window &amp; Door DATA INPUT'!B132)</f>
        <v/>
      </c>
      <c r="E126" s="25" t="str">
        <f>IF('Window &amp; Door DATA INPUT'!D132="","",'Window &amp; Door DATA INPUT'!D132)</f>
        <v/>
      </c>
      <c r="F126" s="25" t="str">
        <f>IF(B126=1,'Window &amp; Door DATA INPUT'!H132&amp;RESULTS!$H$5,"")</f>
        <v/>
      </c>
      <c r="G126" s="25" t="str">
        <f>IF(B126=1,VLOOKUP(F126,Parameters!$H$4:$I$20,2,FALSE),"")</f>
        <v/>
      </c>
      <c r="H126" s="25" t="str">
        <f>IF(OR('Window &amp; Door DATA INPUT'!J132=Parameters!$K$4,'Window &amp; Door DATA INPUT'!J132=Parameters!$K$11),"No",IF('Window &amp; Door DATA INPUT'!K132="","",'Window &amp; Door DATA INPUT'!K132))</f>
        <v/>
      </c>
      <c r="I126" s="25" t="str">
        <f>IF('Window &amp; Door DATA INPUT'!J132="","",'Window &amp; Door DATA INPUT'!J132)</f>
        <v/>
      </c>
      <c r="J126" s="71" t="str">
        <f>IF('Window &amp; Door DATA INPUT'!L132=Parameters!$O$5,'Window &amp; Door DATA INPUT'!O132,IF(B126=1,('Window &amp; Door DATA INPUT'!N132*'Window &amp; Door DATA INPUT'!M132)/1000000,""))</f>
        <v/>
      </c>
      <c r="K126" s="72" t="str">
        <f>IF('Window &amp; Door DATA INPUT'!J132="","",VLOOKUP('Window &amp; Door DATA INPUT'!J132,Parameters!$K$4:$L$16,2,FALSE))</f>
        <v/>
      </c>
      <c r="L126" s="26" t="str">
        <f>IF($H126="yes",IF($K126="Y",'Window &amp; Door DATA INPUT'!Q132/1000,IF($K126="N",'Window &amp; Door DATA INPUT'!P132/1000)),"")</f>
        <v/>
      </c>
      <c r="M126" s="26" t="str">
        <f>IF($H126="yes",IF($K126="Y",'Window &amp; Door DATA INPUT'!P132/1000,IF($K126="N",'Window &amp; Door DATA INPUT'!Q132/1000)),"")</f>
        <v/>
      </c>
      <c r="N126" s="71" t="str">
        <f t="shared" si="49"/>
        <v/>
      </c>
      <c r="O126" s="72" t="str">
        <f>IF(AND(B126=1,C126=0,H126="yes"),"A",IF(AND(C126=1,H126="yes",'Window &amp; Door DATA INPUT'!R132="no"),"B",IF(AND(C126=1,H126="yes",'Window &amp; Door DATA INPUT'!R132="yes",'Window &amp; Door DATA INPUT'!S132="yes"),"C",IF(AND(C126=1,H126="yes",'Window &amp; Door DATA INPUT'!R132="yes",'Window &amp; Door DATA INPUT'!S132="no"),"D",""))))</f>
        <v/>
      </c>
      <c r="P126" s="100" t="str">
        <f>IF(AND(C126=1,H126="yes",OR(I126=Parameters!$K$12,I126=Parameters!$K$13,I126=Parameters!$K$14)),"E",IF(AND(C126=1,H126="yes",NOT(OR(I126=Parameters!$K$12,I126=Parameters!$K$13,I126=Parameters!$K$14))),"F",""))</f>
        <v/>
      </c>
      <c r="Q126" s="100" t="str">
        <f>IF(AND(B126=1,H126="yes"),VLOOKUP(I126,Parameters!$K$4:$M$16,3,FALSE),"")</f>
        <v/>
      </c>
      <c r="R126" s="100" t="str">
        <f>IF(AND(OR(O126="A",O126="B",O126="d"),Q126="input"),'Window &amp; Door DATA INPUT'!AA132,IF(AND(O126="C",Q126="input"),'Window &amp; Door DATA INPUT'!W132,Calculations!Q126))</f>
        <v/>
      </c>
      <c r="S126" s="75" t="str">
        <f>IF('Window &amp; Door DATA INPUT'!X132="Yes",'Window &amp; Door DATA INPUT'!Y132/1000,IF(B126=1,"N/A",""))</f>
        <v/>
      </c>
      <c r="T126" s="26" t="str">
        <f>IF(Q126="calc",IF(O126="c",'Window &amp; Door DATA INPUT'!U132/1000,(Parameters!$S$4-'Window &amp; Door DATA INPUT'!Z132+Parameters!$Q$4)/1000),"")</f>
        <v/>
      </c>
      <c r="U126" s="26" t="str">
        <f t="shared" si="50"/>
        <v/>
      </c>
      <c r="V126" s="26" t="str">
        <f t="shared" si="51"/>
        <v/>
      </c>
      <c r="W126" s="80" t="str">
        <f t="shared" si="52"/>
        <v/>
      </c>
      <c r="X126" s="26" t="str">
        <f>IF(OR($H126="no",$B126=0),"",IF($I126=Parameters!$K$15,$L126/($M126/2),$L126/$M126))</f>
        <v/>
      </c>
      <c r="Y126" s="26" t="str">
        <f>IF(OR($H126="no",$B126=0),"",IF($X126&lt;0.5,Parameters!$X$4,IF($X126&lt;1,Parameters!$Y$4,IF($X126&lt;2,Parameters!$Z$4,Parameters!$AA$4))))</f>
        <v/>
      </c>
      <c r="Z126" s="26" t="str">
        <f>IF(OR($H126="no",$B126=0),"",IF($X126&lt;0.5,Parameters!$X$5,IF($X126&lt;1,Parameters!$Y$5,IF($X126&lt;2,Parameters!$Z$5,Parameters!$AA$5))))</f>
        <v/>
      </c>
      <c r="AA126" s="26" t="str">
        <f>IF(OR($H126="no",$B126=0),"",IF($I126=Parameters!$K$15,(2*($M126/2)*SIN(RADIANS(Calculations!$W126/2))),(2*$M126*SIN(RADIANS($W126/2)))))</f>
        <v/>
      </c>
      <c r="AB126" s="26" t="str">
        <f t="shared" si="10"/>
        <v/>
      </c>
      <c r="AC126" s="26" t="str">
        <f>IF(OR($H126="no",$B126=0),"",IF($I126=Parameters!$K$15,$AB126*$N126/2,$AB126*$N126))</f>
        <v/>
      </c>
      <c r="AD126" s="112" t="str">
        <f>IF(OR($H126="no",$B126=0),"",IF($I126=Parameters!$K$15,$AC126*2/Parameters!$AB$4,$AC126/Parameters!$AB$4))</f>
        <v/>
      </c>
      <c r="AE126" s="26" t="str">
        <f>IF(AND(O126="B",Q126="calc"),V126,IF(AND(O126="C",Q126="calc"),'Window &amp; Door DATA INPUT'!T132/1000,""))</f>
        <v/>
      </c>
      <c r="AF126" s="100" t="str">
        <f>IF(AND(O126="B",Q126="input"),'Window &amp; Door DATA INPUT'!AA132,IF(AND(O126="C",Q126="input",P126="F"),'Window &amp; Door DATA INPUT'!V132,IF(AND(O126="C",P126="E"),0,IF(AND(O126="D"),0,IF(AND(B126=1,C126=0),"",(Calculations!Q126))))))</f>
        <v/>
      </c>
      <c r="AG126" s="80" t="str">
        <f t="shared" si="53"/>
        <v/>
      </c>
      <c r="AH126" s="26" t="str">
        <f>IF(OR($H126="no",$C126=0),"",IF($I126=Parameters!$K$15,$L126/($M126/2),$L126/$M126))</f>
        <v/>
      </c>
      <c r="AI126" s="26" t="str">
        <f>IF(OR($H126="no",$C126=0),"",IF($AH126&lt;0.5,Parameters!$X$4,IF($AH126&lt;1,Parameters!$Y$4,IF($AH126&lt;2,Parameters!$Z$4,Parameters!$AA$4))))</f>
        <v/>
      </c>
      <c r="AJ126" s="26" t="str">
        <f>IF(OR($H126="no",$C126=0),"",IF($AH126&lt;0.5,Parameters!$X$5,IF($AH126&lt;1,Parameters!$Y$5,IF($AH126&lt;2,Parameters!$Z$5,Parameters!$AA$5))))</f>
        <v/>
      </c>
      <c r="AK126" s="26" t="str">
        <f>IF(OR($H126="no",$C126=0),"",IF($I126=Parameters!$K$15,(2*($M126/2)*SIN(RADIANS(Calculations!$AG126/2))),(2*$M126*SIN(RADIANS($AG126/2)))))</f>
        <v/>
      </c>
      <c r="AL126" s="26" t="str">
        <f t="shared" si="11"/>
        <v/>
      </c>
      <c r="AM126" s="26" t="str">
        <f>IF(OR($H126="no",$C126=0),"",IF($I126=Parameters!$K$15,$AL126*$N126/2,$AL126*$N126))</f>
        <v/>
      </c>
      <c r="AN126" s="112" t="str">
        <f>IF(OR($H126="no",$C126=0),"",IF($I126=Parameters!$K$15,$AM126*2/Parameters!$AB$4,$AM126/Parameters!$AB$4))</f>
        <v/>
      </c>
      <c r="AU126" s="5"/>
      <c r="BF126" s="5"/>
      <c r="BG126" s="5"/>
      <c r="BH126" s="5"/>
      <c r="BI126" s="292">
        <f>'Window &amp; Door DATA INPUT'!H132</f>
        <v>0</v>
      </c>
      <c r="BJ126" s="293" t="str">
        <f t="shared" si="54"/>
        <v/>
      </c>
      <c r="BK126" s="5"/>
      <c r="BL126" s="5"/>
      <c r="BM126" s="5"/>
    </row>
    <row r="127" spans="2:65" x14ac:dyDescent="0.3">
      <c r="B127" s="53">
        <f>IF('Window &amp; Door DATA INPUT'!B133&gt;1,1,0)</f>
        <v>0</v>
      </c>
      <c r="C127" s="53">
        <f>IF(AND(B127=1,OR(D127=Parameters!$D$17, D127=Parameters!$D$18,D127=Parameters!$D$19,D127=Parameters!$D$20,D127=Parameters!$D$21,D127=Parameters!$D$22, D127=Parameters!$D$23, D127=Parameters!$D$24)),1,0)</f>
        <v>0</v>
      </c>
      <c r="D127" s="55" t="str">
        <f>IF('Window &amp; Door DATA INPUT'!B133="","",'Window &amp; Door DATA INPUT'!B133)</f>
        <v/>
      </c>
      <c r="E127" s="25" t="str">
        <f>IF('Window &amp; Door DATA INPUT'!D133="","",'Window &amp; Door DATA INPUT'!D133)</f>
        <v/>
      </c>
      <c r="F127" s="25" t="str">
        <f>IF(B127=1,'Window &amp; Door DATA INPUT'!H133&amp;RESULTS!$H$5,"")</f>
        <v/>
      </c>
      <c r="G127" s="25" t="str">
        <f>IF(B127=1,VLOOKUP(F127,Parameters!$H$4:$I$20,2,FALSE),"")</f>
        <v/>
      </c>
      <c r="H127" s="25" t="str">
        <f>IF(OR('Window &amp; Door DATA INPUT'!J133=Parameters!$K$4,'Window &amp; Door DATA INPUT'!J133=Parameters!$K$11),"No",IF('Window &amp; Door DATA INPUT'!K133="","",'Window &amp; Door DATA INPUT'!K133))</f>
        <v/>
      </c>
      <c r="I127" s="25" t="str">
        <f>IF('Window &amp; Door DATA INPUT'!J133="","",'Window &amp; Door DATA INPUT'!J133)</f>
        <v/>
      </c>
      <c r="J127" s="71" t="str">
        <f>IF('Window &amp; Door DATA INPUT'!L133=Parameters!$O$5,'Window &amp; Door DATA INPUT'!O133,IF(B127=1,('Window &amp; Door DATA INPUT'!N133*'Window &amp; Door DATA INPUT'!M133)/1000000,""))</f>
        <v/>
      </c>
      <c r="K127" s="72" t="str">
        <f>IF('Window &amp; Door DATA INPUT'!J133="","",VLOOKUP('Window &amp; Door DATA INPUT'!J133,Parameters!$K$4:$L$16,2,FALSE))</f>
        <v/>
      </c>
      <c r="L127" s="26" t="str">
        <f>IF($H127="yes",IF($K127="Y",'Window &amp; Door DATA INPUT'!Q133/1000,IF($K127="N",'Window &amp; Door DATA INPUT'!P133/1000)),"")</f>
        <v/>
      </c>
      <c r="M127" s="26" t="str">
        <f>IF($H127="yes",IF($K127="Y",'Window &amp; Door DATA INPUT'!P133/1000,IF($K127="N",'Window &amp; Door DATA INPUT'!Q133/1000)),"")</f>
        <v/>
      </c>
      <c r="N127" s="71" t="str">
        <f t="shared" si="49"/>
        <v/>
      </c>
      <c r="O127" s="72" t="str">
        <f>IF(AND(B127=1,C127=0,H127="yes"),"A",IF(AND(C127=1,H127="yes",'Window &amp; Door DATA INPUT'!R133="no"),"B",IF(AND(C127=1,H127="yes",'Window &amp; Door DATA INPUT'!R133="yes",'Window &amp; Door DATA INPUT'!S133="yes"),"C",IF(AND(C127=1,H127="yes",'Window &amp; Door DATA INPUT'!R133="yes",'Window &amp; Door DATA INPUT'!S133="no"),"D",""))))</f>
        <v/>
      </c>
      <c r="P127" s="100" t="str">
        <f>IF(AND(C127=1,H127="yes",OR(I127=Parameters!$K$12,I127=Parameters!$K$13,I127=Parameters!$K$14)),"E",IF(AND(C127=1,H127="yes",NOT(OR(I127=Parameters!$K$12,I127=Parameters!$K$13,I127=Parameters!$K$14))),"F",""))</f>
        <v/>
      </c>
      <c r="Q127" s="100" t="str">
        <f>IF(AND(B127=1,H127="yes"),VLOOKUP(I127,Parameters!$K$4:$M$16,3,FALSE),"")</f>
        <v/>
      </c>
      <c r="R127" s="100" t="str">
        <f>IF(AND(OR(O127="A",O127="B",O127="d"),Q127="input"),'Window &amp; Door DATA INPUT'!AA133,IF(AND(O127="C",Q127="input"),'Window &amp; Door DATA INPUT'!W133,Calculations!Q127))</f>
        <v/>
      </c>
      <c r="S127" s="75" t="str">
        <f>IF('Window &amp; Door DATA INPUT'!X133="Yes",'Window &amp; Door DATA INPUT'!Y133/1000,IF(B127=1,"N/A",""))</f>
        <v/>
      </c>
      <c r="T127" s="26" t="str">
        <f>IF(Q127="calc",IF(O127="c",'Window &amp; Door DATA INPUT'!U133/1000,(Parameters!$S$4-'Window &amp; Door DATA INPUT'!Z133+Parameters!$Q$4)/1000),"")</f>
        <v/>
      </c>
      <c r="U127" s="26" t="str">
        <f t="shared" si="50"/>
        <v/>
      </c>
      <c r="V127" s="26" t="str">
        <f t="shared" si="51"/>
        <v/>
      </c>
      <c r="W127" s="80" t="str">
        <f t="shared" si="52"/>
        <v/>
      </c>
      <c r="X127" s="26" t="str">
        <f>IF(OR($H127="no",$B127=0),"",IF($I127=Parameters!$K$15,$L127/($M127/2),$L127/$M127))</f>
        <v/>
      </c>
      <c r="Y127" s="26" t="str">
        <f>IF(OR($H127="no",$B127=0),"",IF($X127&lt;0.5,Parameters!$X$4,IF($X127&lt;1,Parameters!$Y$4,IF($X127&lt;2,Parameters!$Z$4,Parameters!$AA$4))))</f>
        <v/>
      </c>
      <c r="Z127" s="26" t="str">
        <f>IF(OR($H127="no",$B127=0),"",IF($X127&lt;0.5,Parameters!$X$5,IF($X127&lt;1,Parameters!$Y$5,IF($X127&lt;2,Parameters!$Z$5,Parameters!$AA$5))))</f>
        <v/>
      </c>
      <c r="AA127" s="26" t="str">
        <f>IF(OR($H127="no",$B127=0),"",IF($I127=Parameters!$K$15,(2*($M127/2)*SIN(RADIANS(Calculations!$W127/2))),(2*$M127*SIN(RADIANS($W127/2)))))</f>
        <v/>
      </c>
      <c r="AB127" s="26" t="str">
        <f t="shared" si="10"/>
        <v/>
      </c>
      <c r="AC127" s="26" t="str">
        <f>IF(OR($H127="no",$B127=0),"",IF($I127=Parameters!$K$15,$AB127*$N127/2,$AB127*$N127))</f>
        <v/>
      </c>
      <c r="AD127" s="112" t="str">
        <f>IF(OR($H127="no",$B127=0),"",IF($I127=Parameters!$K$15,$AC127*2/Parameters!$AB$4,$AC127/Parameters!$AB$4))</f>
        <v/>
      </c>
      <c r="AE127" s="26" t="str">
        <f>IF(AND(O127="B",Q127="calc"),V127,IF(AND(O127="C",Q127="calc"),'Window &amp; Door DATA INPUT'!T133/1000,""))</f>
        <v/>
      </c>
      <c r="AF127" s="100" t="str">
        <f>IF(AND(O127="B",Q127="input"),'Window &amp; Door DATA INPUT'!AA133,IF(AND(O127="C",Q127="input",P127="F"),'Window &amp; Door DATA INPUT'!V133,IF(AND(O127="C",P127="E"),0,IF(AND(O127="D"),0,IF(AND(B127=1,C127=0),"",(Calculations!Q127))))))</f>
        <v/>
      </c>
      <c r="AG127" s="80" t="str">
        <f t="shared" si="53"/>
        <v/>
      </c>
      <c r="AH127" s="26" t="str">
        <f>IF(OR($H127="no",$C127=0),"",IF($I127=Parameters!$K$15,$L127/($M127/2),$L127/$M127))</f>
        <v/>
      </c>
      <c r="AI127" s="26" t="str">
        <f>IF(OR($H127="no",$C127=0),"",IF($AH127&lt;0.5,Parameters!$X$4,IF($AH127&lt;1,Parameters!$Y$4,IF($AH127&lt;2,Parameters!$Z$4,Parameters!$AA$4))))</f>
        <v/>
      </c>
      <c r="AJ127" s="26" t="str">
        <f>IF(OR($H127="no",$C127=0),"",IF($AH127&lt;0.5,Parameters!$X$5,IF($AH127&lt;1,Parameters!$Y$5,IF($AH127&lt;2,Parameters!$Z$5,Parameters!$AA$5))))</f>
        <v/>
      </c>
      <c r="AK127" s="26" t="str">
        <f>IF(OR($H127="no",$C127=0),"",IF($I127=Parameters!$K$15,(2*($M127/2)*SIN(RADIANS(Calculations!$AG127/2))),(2*$M127*SIN(RADIANS($AG127/2)))))</f>
        <v/>
      </c>
      <c r="AL127" s="26" t="str">
        <f t="shared" si="11"/>
        <v/>
      </c>
      <c r="AM127" s="26" t="str">
        <f>IF(OR($H127="no",$C127=0),"",IF($I127=Parameters!$K$15,$AL127*$N127/2,$AL127*$N127))</f>
        <v/>
      </c>
      <c r="AN127" s="112" t="str">
        <f>IF(OR($H127="no",$C127=0),"",IF($I127=Parameters!$K$15,$AM127*2/Parameters!$AB$4,$AM127/Parameters!$AB$4))</f>
        <v/>
      </c>
      <c r="AU127" s="5"/>
      <c r="BF127" s="5"/>
      <c r="BG127" s="5"/>
      <c r="BH127" s="5"/>
      <c r="BI127" s="292">
        <f>'Window &amp; Door DATA INPUT'!H133</f>
        <v>0</v>
      </c>
      <c r="BJ127" s="293" t="str">
        <f t="shared" si="54"/>
        <v/>
      </c>
      <c r="BK127" s="5"/>
      <c r="BL127" s="5"/>
      <c r="BM127" s="5"/>
    </row>
    <row r="128" spans="2:65" x14ac:dyDescent="0.3">
      <c r="B128" s="53">
        <f>IF('Window &amp; Door DATA INPUT'!B134&gt;1,1,0)</f>
        <v>0</v>
      </c>
      <c r="C128" s="53">
        <f>IF(AND(B128=1,OR(D128=Parameters!$D$17, D128=Parameters!$D$18,D128=Parameters!$D$19,D128=Parameters!$D$20,D128=Parameters!$D$21,D128=Parameters!$D$22, D128=Parameters!$D$23, D128=Parameters!$D$24)),1,0)</f>
        <v>0</v>
      </c>
      <c r="D128" s="55" t="str">
        <f>IF('Window &amp; Door DATA INPUT'!B134="","",'Window &amp; Door DATA INPUT'!B134)</f>
        <v/>
      </c>
      <c r="E128" s="25" t="str">
        <f>IF('Window &amp; Door DATA INPUT'!D134="","",'Window &amp; Door DATA INPUT'!D134)</f>
        <v/>
      </c>
      <c r="F128" s="25" t="str">
        <f>IF(B128=1,'Window &amp; Door DATA INPUT'!H134&amp;RESULTS!$H$5,"")</f>
        <v/>
      </c>
      <c r="G128" s="25" t="str">
        <f>IF(B128=1,VLOOKUP(F128,Parameters!$H$4:$I$20,2,FALSE),"")</f>
        <v/>
      </c>
      <c r="H128" s="25" t="str">
        <f>IF(OR('Window &amp; Door DATA INPUT'!J134=Parameters!$K$4,'Window &amp; Door DATA INPUT'!J134=Parameters!$K$11),"No",IF('Window &amp; Door DATA INPUT'!K134="","",'Window &amp; Door DATA INPUT'!K134))</f>
        <v/>
      </c>
      <c r="I128" s="25" t="str">
        <f>IF('Window &amp; Door DATA INPUT'!J134="","",'Window &amp; Door DATA INPUT'!J134)</f>
        <v/>
      </c>
      <c r="J128" s="71" t="str">
        <f>IF('Window &amp; Door DATA INPUT'!L134=Parameters!$O$5,'Window &amp; Door DATA INPUT'!O134,IF(B128=1,('Window &amp; Door DATA INPUT'!N134*'Window &amp; Door DATA INPUT'!M134)/1000000,""))</f>
        <v/>
      </c>
      <c r="K128" s="72" t="str">
        <f>IF('Window &amp; Door DATA INPUT'!J134="","",VLOOKUP('Window &amp; Door DATA INPUT'!J134,Parameters!$K$4:$L$16,2,FALSE))</f>
        <v/>
      </c>
      <c r="L128" s="26" t="str">
        <f>IF($H128="yes",IF($K128="Y",'Window &amp; Door DATA INPUT'!Q134/1000,IF($K128="N",'Window &amp; Door DATA INPUT'!P134/1000)),"")</f>
        <v/>
      </c>
      <c r="M128" s="26" t="str">
        <f>IF($H128="yes",IF($K128="Y",'Window &amp; Door DATA INPUT'!P134/1000,IF($K128="N",'Window &amp; Door DATA INPUT'!Q134/1000)),"")</f>
        <v/>
      </c>
      <c r="N128" s="71" t="str">
        <f t="shared" si="49"/>
        <v/>
      </c>
      <c r="O128" s="72" t="str">
        <f>IF(AND(B128=1,C128=0,H128="yes"),"A",IF(AND(C128=1,H128="yes",'Window &amp; Door DATA INPUT'!R134="no"),"B",IF(AND(C128=1,H128="yes",'Window &amp; Door DATA INPUT'!R134="yes",'Window &amp; Door DATA INPUT'!S134="yes"),"C",IF(AND(C128=1,H128="yes",'Window &amp; Door DATA INPUT'!R134="yes",'Window &amp; Door DATA INPUT'!S134="no"),"D",""))))</f>
        <v/>
      </c>
      <c r="P128" s="100" t="str">
        <f>IF(AND(C128=1,H128="yes",OR(I128=Parameters!$K$12,I128=Parameters!$K$13,I128=Parameters!$K$14)),"E",IF(AND(C128=1,H128="yes",NOT(OR(I128=Parameters!$K$12,I128=Parameters!$K$13,I128=Parameters!$K$14))),"F",""))</f>
        <v/>
      </c>
      <c r="Q128" s="100" t="str">
        <f>IF(AND(B128=1,H128="yes"),VLOOKUP(I128,Parameters!$K$4:$M$16,3,FALSE),"")</f>
        <v/>
      </c>
      <c r="R128" s="100" t="str">
        <f>IF(AND(OR(O128="A",O128="B",O128="d"),Q128="input"),'Window &amp; Door DATA INPUT'!AA134,IF(AND(O128="C",Q128="input"),'Window &amp; Door DATA INPUT'!W134,Calculations!Q128))</f>
        <v/>
      </c>
      <c r="S128" s="75" t="str">
        <f>IF('Window &amp; Door DATA INPUT'!X134="Yes",'Window &amp; Door DATA INPUT'!Y134/1000,IF(B128=1,"N/A",""))</f>
        <v/>
      </c>
      <c r="T128" s="26" t="str">
        <f>IF(Q128="calc",IF(O128="c",'Window &amp; Door DATA INPUT'!U134/1000,(Parameters!$S$4-'Window &amp; Door DATA INPUT'!Z134+Parameters!$Q$4)/1000),"")</f>
        <v/>
      </c>
      <c r="U128" s="26" t="str">
        <f t="shared" si="50"/>
        <v/>
      </c>
      <c r="V128" s="26" t="str">
        <f t="shared" si="51"/>
        <v/>
      </c>
      <c r="W128" s="80" t="str">
        <f t="shared" si="52"/>
        <v/>
      </c>
      <c r="X128" s="26" t="str">
        <f>IF(OR($H128="no",$B128=0),"",IF($I128=Parameters!$K$15,$L128/($M128/2),$L128/$M128))</f>
        <v/>
      </c>
      <c r="Y128" s="26" t="str">
        <f>IF(OR($H128="no",$B128=0),"",IF($X128&lt;0.5,Parameters!$X$4,IF($X128&lt;1,Parameters!$Y$4,IF($X128&lt;2,Parameters!$Z$4,Parameters!$AA$4))))</f>
        <v/>
      </c>
      <c r="Z128" s="26" t="str">
        <f>IF(OR($H128="no",$B128=0),"",IF($X128&lt;0.5,Parameters!$X$5,IF($X128&lt;1,Parameters!$Y$5,IF($X128&lt;2,Parameters!$Z$5,Parameters!$AA$5))))</f>
        <v/>
      </c>
      <c r="AA128" s="26" t="str">
        <f>IF(OR($H128="no",$B128=0),"",IF($I128=Parameters!$K$15,(2*($M128/2)*SIN(RADIANS(Calculations!$W128/2))),(2*$M128*SIN(RADIANS($W128/2)))))</f>
        <v/>
      </c>
      <c r="AB128" s="26" t="str">
        <f t="shared" si="10"/>
        <v/>
      </c>
      <c r="AC128" s="26" t="str">
        <f>IF(OR($H128="no",$B128=0),"",IF($I128=Parameters!$K$15,$AB128*$N128/2,$AB128*$N128))</f>
        <v/>
      </c>
      <c r="AD128" s="112" t="str">
        <f>IF(OR($H128="no",$B128=0),"",IF($I128=Parameters!$K$15,$AC128*2/Parameters!$AB$4,$AC128/Parameters!$AB$4))</f>
        <v/>
      </c>
      <c r="AE128" s="26" t="str">
        <f>IF(AND(O128="B",Q128="calc"),V128,IF(AND(O128="C",Q128="calc"),'Window &amp; Door DATA INPUT'!T134/1000,""))</f>
        <v/>
      </c>
      <c r="AF128" s="100" t="str">
        <f>IF(AND(O128="B",Q128="input"),'Window &amp; Door DATA INPUT'!AA134,IF(AND(O128="C",Q128="input",P128="F"),'Window &amp; Door DATA INPUT'!V134,IF(AND(O128="C",P128="E"),0,IF(AND(O128="D"),0,IF(AND(B128=1,C128=0),"",(Calculations!Q128))))))</f>
        <v/>
      </c>
      <c r="AG128" s="80" t="str">
        <f t="shared" si="53"/>
        <v/>
      </c>
      <c r="AH128" s="26" t="str">
        <f>IF(OR($H128="no",$C128=0),"",IF($I128=Parameters!$K$15,$L128/($M128/2),$L128/$M128))</f>
        <v/>
      </c>
      <c r="AI128" s="26" t="str">
        <f>IF(OR($H128="no",$C128=0),"",IF($AH128&lt;0.5,Parameters!$X$4,IF($AH128&lt;1,Parameters!$Y$4,IF($AH128&lt;2,Parameters!$Z$4,Parameters!$AA$4))))</f>
        <v/>
      </c>
      <c r="AJ128" s="26" t="str">
        <f>IF(OR($H128="no",$C128=0),"",IF($AH128&lt;0.5,Parameters!$X$5,IF($AH128&lt;1,Parameters!$Y$5,IF($AH128&lt;2,Parameters!$Z$5,Parameters!$AA$5))))</f>
        <v/>
      </c>
      <c r="AK128" s="26" t="str">
        <f>IF(OR($H128="no",$C128=0),"",IF($I128=Parameters!$K$15,(2*($M128/2)*SIN(RADIANS(Calculations!$AG128/2))),(2*$M128*SIN(RADIANS($AG128/2)))))</f>
        <v/>
      </c>
      <c r="AL128" s="26" t="str">
        <f t="shared" si="11"/>
        <v/>
      </c>
      <c r="AM128" s="26" t="str">
        <f>IF(OR($H128="no",$C128=0),"",IF($I128=Parameters!$K$15,$AL128*$N128/2,$AL128*$N128))</f>
        <v/>
      </c>
      <c r="AN128" s="112" t="str">
        <f>IF(OR($H128="no",$C128=0),"",IF($I128=Parameters!$K$15,$AM128*2/Parameters!$AB$4,$AM128/Parameters!$AB$4))</f>
        <v/>
      </c>
      <c r="AU128" s="5"/>
      <c r="BF128" s="5"/>
      <c r="BG128" s="5"/>
      <c r="BH128" s="5"/>
      <c r="BI128" s="292">
        <f>'Window &amp; Door DATA INPUT'!H134</f>
        <v>0</v>
      </c>
      <c r="BJ128" s="293" t="str">
        <f t="shared" si="54"/>
        <v/>
      </c>
      <c r="BK128" s="5"/>
      <c r="BL128" s="5"/>
      <c r="BM128" s="5"/>
    </row>
    <row r="129" spans="2:65" x14ac:dyDescent="0.3">
      <c r="B129" s="53">
        <f>IF('Window &amp; Door DATA INPUT'!B135&gt;1,1,0)</f>
        <v>0</v>
      </c>
      <c r="C129" s="53">
        <f>IF(AND(B129=1,OR(D129=Parameters!$D$17, D129=Parameters!$D$18,D129=Parameters!$D$19,D129=Parameters!$D$20,D129=Parameters!$D$21,D129=Parameters!$D$22, D129=Parameters!$D$23, D129=Parameters!$D$24)),1,0)</f>
        <v>0</v>
      </c>
      <c r="D129" s="55" t="str">
        <f>IF('Window &amp; Door DATA INPUT'!B135="","",'Window &amp; Door DATA INPUT'!B135)</f>
        <v/>
      </c>
      <c r="E129" s="25" t="str">
        <f>IF('Window &amp; Door DATA INPUT'!D135="","",'Window &amp; Door DATA INPUT'!D135)</f>
        <v/>
      </c>
      <c r="F129" s="25" t="str">
        <f>IF(B129=1,'Window &amp; Door DATA INPUT'!H135&amp;RESULTS!$H$5,"")</f>
        <v/>
      </c>
      <c r="G129" s="25" t="str">
        <f>IF(B129=1,VLOOKUP(F129,Parameters!$H$4:$I$20,2,FALSE),"")</f>
        <v/>
      </c>
      <c r="H129" s="25" t="str">
        <f>IF(OR('Window &amp; Door DATA INPUT'!J135=Parameters!$K$4,'Window &amp; Door DATA INPUT'!J135=Parameters!$K$11),"No",IF('Window &amp; Door DATA INPUT'!K135="","",'Window &amp; Door DATA INPUT'!K135))</f>
        <v/>
      </c>
      <c r="I129" s="25" t="str">
        <f>IF('Window &amp; Door DATA INPUT'!J135="","",'Window &amp; Door DATA INPUT'!J135)</f>
        <v/>
      </c>
      <c r="J129" s="71" t="str">
        <f>IF('Window &amp; Door DATA INPUT'!L135=Parameters!$O$5,'Window &amp; Door DATA INPUT'!O135,IF(B129=1,('Window &amp; Door DATA INPUT'!N135*'Window &amp; Door DATA INPUT'!M135)/1000000,""))</f>
        <v/>
      </c>
      <c r="K129" s="72" t="str">
        <f>IF('Window &amp; Door DATA INPUT'!J135="","",VLOOKUP('Window &amp; Door DATA INPUT'!J135,Parameters!$K$4:$L$16,2,FALSE))</f>
        <v/>
      </c>
      <c r="L129" s="26" t="str">
        <f>IF($H129="yes",IF($K129="Y",'Window &amp; Door DATA INPUT'!Q135/1000,IF($K129="N",'Window &amp; Door DATA INPUT'!P135/1000)),"")</f>
        <v/>
      </c>
      <c r="M129" s="26" t="str">
        <f>IF($H129="yes",IF($K129="Y",'Window &amp; Door DATA INPUT'!P135/1000,IF($K129="N",'Window &amp; Door DATA INPUT'!Q135/1000)),"")</f>
        <v/>
      </c>
      <c r="N129" s="71" t="str">
        <f t="shared" si="49"/>
        <v/>
      </c>
      <c r="O129" s="72" t="str">
        <f>IF(AND(B129=1,C129=0,H129="yes"),"A",IF(AND(C129=1,H129="yes",'Window &amp; Door DATA INPUT'!R135="no"),"B",IF(AND(C129=1,H129="yes",'Window &amp; Door DATA INPUT'!R135="yes",'Window &amp; Door DATA INPUT'!S135="yes"),"C",IF(AND(C129=1,H129="yes",'Window &amp; Door DATA INPUT'!R135="yes",'Window &amp; Door DATA INPUT'!S135="no"),"D",""))))</f>
        <v/>
      </c>
      <c r="P129" s="100" t="str">
        <f>IF(AND(C129=1,H129="yes",OR(I129=Parameters!$K$12,I129=Parameters!$K$13,I129=Parameters!$K$14)),"E",IF(AND(C129=1,H129="yes",NOT(OR(I129=Parameters!$K$12,I129=Parameters!$K$13,I129=Parameters!$K$14))),"F",""))</f>
        <v/>
      </c>
      <c r="Q129" s="100" t="str">
        <f>IF(AND(B129=1,H129="yes"),VLOOKUP(I129,Parameters!$K$4:$M$16,3,FALSE),"")</f>
        <v/>
      </c>
      <c r="R129" s="100" t="str">
        <f>IF(AND(OR(O129="A",O129="B",O129="d"),Q129="input"),'Window &amp; Door DATA INPUT'!AA135,IF(AND(O129="C",Q129="input"),'Window &amp; Door DATA INPUT'!W135,Calculations!Q129))</f>
        <v/>
      </c>
      <c r="S129" s="75" t="str">
        <f>IF('Window &amp; Door DATA INPUT'!X135="Yes",'Window &amp; Door DATA INPUT'!Y135/1000,IF(B129=1,"N/A",""))</f>
        <v/>
      </c>
      <c r="T129" s="26" t="str">
        <f>IF(Q129="calc",IF(O129="c",'Window &amp; Door DATA INPUT'!U135/1000,(Parameters!$S$4-'Window &amp; Door DATA INPUT'!Z135+Parameters!$Q$4)/1000),"")</f>
        <v/>
      </c>
      <c r="U129" s="26" t="str">
        <f t="shared" si="50"/>
        <v/>
      </c>
      <c r="V129" s="26" t="str">
        <f t="shared" si="51"/>
        <v/>
      </c>
      <c r="W129" s="80" t="str">
        <f t="shared" si="52"/>
        <v/>
      </c>
      <c r="X129" s="26" t="str">
        <f>IF(OR($H129="no",$B129=0),"",IF($I129=Parameters!$K$15,$L129/($M129/2),$L129/$M129))</f>
        <v/>
      </c>
      <c r="Y129" s="26" t="str">
        <f>IF(OR($H129="no",$B129=0),"",IF($X129&lt;0.5,Parameters!$X$4,IF($X129&lt;1,Parameters!$Y$4,IF($X129&lt;2,Parameters!$Z$4,Parameters!$AA$4))))</f>
        <v/>
      </c>
      <c r="Z129" s="26" t="str">
        <f>IF(OR($H129="no",$B129=0),"",IF($X129&lt;0.5,Parameters!$X$5,IF($X129&lt;1,Parameters!$Y$5,IF($X129&lt;2,Parameters!$Z$5,Parameters!$AA$5))))</f>
        <v/>
      </c>
      <c r="AA129" s="26" t="str">
        <f>IF(OR($H129="no",$B129=0),"",IF($I129=Parameters!$K$15,(2*($M129/2)*SIN(RADIANS(Calculations!$W129/2))),(2*$M129*SIN(RADIANS($W129/2)))))</f>
        <v/>
      </c>
      <c r="AB129" s="26" t="str">
        <f t="shared" si="10"/>
        <v/>
      </c>
      <c r="AC129" s="26" t="str">
        <f>IF(OR($H129="no",$B129=0),"",IF($I129=Parameters!$K$15,$AB129*$N129/2,$AB129*$N129))</f>
        <v/>
      </c>
      <c r="AD129" s="112" t="str">
        <f>IF(OR($H129="no",$B129=0),"",IF($I129=Parameters!$K$15,$AC129*2/Parameters!$AB$4,$AC129/Parameters!$AB$4))</f>
        <v/>
      </c>
      <c r="AE129" s="26" t="str">
        <f>IF(AND(O129="B",Q129="calc"),V129,IF(AND(O129="C",Q129="calc"),'Window &amp; Door DATA INPUT'!T135/1000,""))</f>
        <v/>
      </c>
      <c r="AF129" s="100" t="str">
        <f>IF(AND(O129="B",Q129="input"),'Window &amp; Door DATA INPUT'!AA135,IF(AND(O129="C",Q129="input",P129="F"),'Window &amp; Door DATA INPUT'!V135,IF(AND(O129="C",P129="E"),0,IF(AND(O129="D"),0,IF(AND(B129=1,C129=0),"",(Calculations!Q129))))))</f>
        <v/>
      </c>
      <c r="AG129" s="80" t="str">
        <f t="shared" si="53"/>
        <v/>
      </c>
      <c r="AH129" s="26" t="str">
        <f>IF(OR($H129="no",$C129=0),"",IF($I129=Parameters!$K$15,$L129/($M129/2),$L129/$M129))</f>
        <v/>
      </c>
      <c r="AI129" s="26" t="str">
        <f>IF(OR($H129="no",$C129=0),"",IF($AH129&lt;0.5,Parameters!$X$4,IF($AH129&lt;1,Parameters!$Y$4,IF($AH129&lt;2,Parameters!$Z$4,Parameters!$AA$4))))</f>
        <v/>
      </c>
      <c r="AJ129" s="26" t="str">
        <f>IF(OR($H129="no",$C129=0),"",IF($AH129&lt;0.5,Parameters!$X$5,IF($AH129&lt;1,Parameters!$Y$5,IF($AH129&lt;2,Parameters!$Z$5,Parameters!$AA$5))))</f>
        <v/>
      </c>
      <c r="AK129" s="26" t="str">
        <f>IF(OR($H129="no",$C129=0),"",IF($I129=Parameters!$K$15,(2*($M129/2)*SIN(RADIANS(Calculations!$AG129/2))),(2*$M129*SIN(RADIANS($AG129/2)))))</f>
        <v/>
      </c>
      <c r="AL129" s="26" t="str">
        <f t="shared" si="11"/>
        <v/>
      </c>
      <c r="AM129" s="26" t="str">
        <f>IF(OR($H129="no",$C129=0),"",IF($I129=Parameters!$K$15,$AL129*$N129/2,$AL129*$N129))</f>
        <v/>
      </c>
      <c r="AN129" s="112" t="str">
        <f>IF(OR($H129="no",$C129=0),"",IF($I129=Parameters!$K$15,$AM129*2/Parameters!$AB$4,$AM129/Parameters!$AB$4))</f>
        <v/>
      </c>
      <c r="AU129" s="5"/>
      <c r="BF129" s="5"/>
      <c r="BG129" s="5"/>
      <c r="BH129" s="5"/>
      <c r="BI129" s="292">
        <f>'Window &amp; Door DATA INPUT'!H135</f>
        <v>0</v>
      </c>
      <c r="BJ129" s="293" t="str">
        <f t="shared" si="54"/>
        <v/>
      </c>
      <c r="BK129" s="5"/>
      <c r="BL129" s="5"/>
      <c r="BM129" s="5"/>
    </row>
    <row r="130" spans="2:65" x14ac:dyDescent="0.3">
      <c r="B130" s="53">
        <f>IF('Window &amp; Door DATA INPUT'!B136&gt;1,1,0)</f>
        <v>0</v>
      </c>
      <c r="C130" s="53">
        <f>IF(AND(B130=1,OR(D130=Parameters!$D$17, D130=Parameters!$D$18,D130=Parameters!$D$19,D130=Parameters!$D$20,D130=Parameters!$D$21,D130=Parameters!$D$22, D130=Parameters!$D$23, D130=Parameters!$D$24)),1,0)</f>
        <v>0</v>
      </c>
      <c r="D130" s="55" t="str">
        <f>IF('Window &amp; Door DATA INPUT'!B136="","",'Window &amp; Door DATA INPUT'!B136)</f>
        <v/>
      </c>
      <c r="E130" s="25" t="str">
        <f>IF('Window &amp; Door DATA INPUT'!D136="","",'Window &amp; Door DATA INPUT'!D136)</f>
        <v/>
      </c>
      <c r="F130" s="25" t="str">
        <f>IF(B130=1,'Window &amp; Door DATA INPUT'!H136&amp;RESULTS!$H$5,"")</f>
        <v/>
      </c>
      <c r="G130" s="25" t="str">
        <f>IF(B130=1,VLOOKUP(F130,Parameters!$H$4:$I$20,2,FALSE),"")</f>
        <v/>
      </c>
      <c r="H130" s="25" t="str">
        <f>IF(OR('Window &amp; Door DATA INPUT'!J136=Parameters!$K$4,'Window &amp; Door DATA INPUT'!J136=Parameters!$K$11),"No",IF('Window &amp; Door DATA INPUT'!K136="","",'Window &amp; Door DATA INPUT'!K136))</f>
        <v/>
      </c>
      <c r="I130" s="25" t="str">
        <f>IF('Window &amp; Door DATA INPUT'!J136="","",'Window &amp; Door DATA INPUT'!J136)</f>
        <v/>
      </c>
      <c r="J130" s="71" t="str">
        <f>IF('Window &amp; Door DATA INPUT'!L136=Parameters!$O$5,'Window &amp; Door DATA INPUT'!O136,IF(B130=1,('Window &amp; Door DATA INPUT'!N136*'Window &amp; Door DATA INPUT'!M136)/1000000,""))</f>
        <v/>
      </c>
      <c r="K130" s="72" t="str">
        <f>IF('Window &amp; Door DATA INPUT'!J136="","",VLOOKUP('Window &amp; Door DATA INPUT'!J136,Parameters!$K$4:$L$16,2,FALSE))</f>
        <v/>
      </c>
      <c r="L130" s="26" t="str">
        <f>IF($H130="yes",IF($K130="Y",'Window &amp; Door DATA INPUT'!Q136/1000,IF($K130="N",'Window &amp; Door DATA INPUT'!P136/1000)),"")</f>
        <v/>
      </c>
      <c r="M130" s="26" t="str">
        <f>IF($H130="yes",IF($K130="Y",'Window &amp; Door DATA INPUT'!P136/1000,IF($K130="N",'Window &amp; Door DATA INPUT'!Q136/1000)),"")</f>
        <v/>
      </c>
      <c r="N130" s="71" t="str">
        <f t="shared" si="49"/>
        <v/>
      </c>
      <c r="O130" s="72" t="str">
        <f>IF(AND(B130=1,C130=0,H130="yes"),"A",IF(AND(C130=1,H130="yes",'Window &amp; Door DATA INPUT'!R136="no"),"B",IF(AND(C130=1,H130="yes",'Window &amp; Door DATA INPUT'!R136="yes",'Window &amp; Door DATA INPUT'!S136="yes"),"C",IF(AND(C130=1,H130="yes",'Window &amp; Door DATA INPUT'!R136="yes",'Window &amp; Door DATA INPUT'!S136="no"),"D",""))))</f>
        <v/>
      </c>
      <c r="P130" s="100" t="str">
        <f>IF(AND(C130=1,H130="yes",OR(I130=Parameters!$K$12,I130=Parameters!$K$13,I130=Parameters!$K$14)),"E",IF(AND(C130=1,H130="yes",NOT(OR(I130=Parameters!$K$12,I130=Parameters!$K$13,I130=Parameters!$K$14))),"F",""))</f>
        <v/>
      </c>
      <c r="Q130" s="100" t="str">
        <f>IF(AND(B130=1,H130="yes"),VLOOKUP(I130,Parameters!$K$4:$M$16,3,FALSE),"")</f>
        <v/>
      </c>
      <c r="R130" s="100" t="str">
        <f>IF(AND(OR(O130="A",O130="B",O130="d"),Q130="input"),'Window &amp; Door DATA INPUT'!AA136,IF(AND(O130="C",Q130="input"),'Window &amp; Door DATA INPUT'!W136,Calculations!Q130))</f>
        <v/>
      </c>
      <c r="S130" s="75" t="str">
        <f>IF('Window &amp; Door DATA INPUT'!X136="Yes",'Window &amp; Door DATA INPUT'!Y136/1000,IF(B130=1,"N/A",""))</f>
        <v/>
      </c>
      <c r="T130" s="26" t="str">
        <f>IF(Q130="calc",IF(O130="c",'Window &amp; Door DATA INPUT'!U136/1000,(Parameters!$S$4-'Window &amp; Door DATA INPUT'!Z136+Parameters!$Q$4)/1000),"")</f>
        <v/>
      </c>
      <c r="U130" s="26" t="str">
        <f t="shared" si="50"/>
        <v/>
      </c>
      <c r="V130" s="26" t="str">
        <f t="shared" si="51"/>
        <v/>
      </c>
      <c r="W130" s="80" t="str">
        <f t="shared" si="52"/>
        <v/>
      </c>
      <c r="X130" s="26" t="str">
        <f>IF(OR($H130="no",$B130=0),"",IF($I130=Parameters!$K$15,$L130/($M130/2),$L130/$M130))</f>
        <v/>
      </c>
      <c r="Y130" s="26" t="str">
        <f>IF(OR($H130="no",$B130=0),"",IF($X130&lt;0.5,Parameters!$X$4,IF($X130&lt;1,Parameters!$Y$4,IF($X130&lt;2,Parameters!$Z$4,Parameters!$AA$4))))</f>
        <v/>
      </c>
      <c r="Z130" s="26" t="str">
        <f>IF(OR($H130="no",$B130=0),"",IF($X130&lt;0.5,Parameters!$X$5,IF($X130&lt;1,Parameters!$Y$5,IF($X130&lt;2,Parameters!$Z$5,Parameters!$AA$5))))</f>
        <v/>
      </c>
      <c r="AA130" s="26" t="str">
        <f>IF(OR($H130="no",$B130=0),"",IF($I130=Parameters!$K$15,(2*($M130/2)*SIN(RADIANS(Calculations!$W130/2))),(2*$M130*SIN(RADIANS($W130/2)))))</f>
        <v/>
      </c>
      <c r="AB130" s="26" t="str">
        <f t="shared" si="10"/>
        <v/>
      </c>
      <c r="AC130" s="26" t="str">
        <f>IF(OR($H130="no",$B130=0),"",IF($I130=Parameters!$K$15,$AB130*$N130/2,$AB130*$N130))</f>
        <v/>
      </c>
      <c r="AD130" s="112" t="str">
        <f>IF(OR($H130="no",$B130=0),"",IF($I130=Parameters!$K$15,$AC130*2/Parameters!$AB$4,$AC130/Parameters!$AB$4))</f>
        <v/>
      </c>
      <c r="AE130" s="26" t="str">
        <f>IF(AND(O130="B",Q130="calc"),V130,IF(AND(O130="C",Q130="calc"),'Window &amp; Door DATA INPUT'!T136/1000,""))</f>
        <v/>
      </c>
      <c r="AF130" s="100" t="str">
        <f>IF(AND(O130="B",Q130="input"),'Window &amp; Door DATA INPUT'!AA136,IF(AND(O130="C",Q130="input",P130="F"),'Window &amp; Door DATA INPUT'!V136,IF(AND(O130="C",P130="E"),0,IF(AND(O130="D"),0,IF(AND(B130=1,C130=0),"",(Calculations!Q130))))))</f>
        <v/>
      </c>
      <c r="AG130" s="80" t="str">
        <f t="shared" si="53"/>
        <v/>
      </c>
      <c r="AH130" s="26" t="str">
        <f>IF(OR($H130="no",$C130=0),"",IF($I130=Parameters!$K$15,$L130/($M130/2),$L130/$M130))</f>
        <v/>
      </c>
      <c r="AI130" s="26" t="str">
        <f>IF(OR($H130="no",$C130=0),"",IF($AH130&lt;0.5,Parameters!$X$4,IF($AH130&lt;1,Parameters!$Y$4,IF($AH130&lt;2,Parameters!$Z$4,Parameters!$AA$4))))</f>
        <v/>
      </c>
      <c r="AJ130" s="26" t="str">
        <f>IF(OR($H130="no",$C130=0),"",IF($AH130&lt;0.5,Parameters!$X$5,IF($AH130&lt;1,Parameters!$Y$5,IF($AH130&lt;2,Parameters!$Z$5,Parameters!$AA$5))))</f>
        <v/>
      </c>
      <c r="AK130" s="26" t="str">
        <f>IF(OR($H130="no",$C130=0),"",IF($I130=Parameters!$K$15,(2*($M130/2)*SIN(RADIANS(Calculations!$AG130/2))),(2*$M130*SIN(RADIANS($AG130/2)))))</f>
        <v/>
      </c>
      <c r="AL130" s="26" t="str">
        <f t="shared" si="11"/>
        <v/>
      </c>
      <c r="AM130" s="26" t="str">
        <f>IF(OR($H130="no",$C130=0),"",IF($I130=Parameters!$K$15,$AL130*$N130/2,$AL130*$N130))</f>
        <v/>
      </c>
      <c r="AN130" s="112" t="str">
        <f>IF(OR($H130="no",$C130=0),"",IF($I130=Parameters!$K$15,$AM130*2/Parameters!$AB$4,$AM130/Parameters!$AB$4))</f>
        <v/>
      </c>
      <c r="AU130" s="5"/>
      <c r="BF130" s="5"/>
      <c r="BG130" s="5"/>
      <c r="BH130" s="5"/>
      <c r="BI130" s="292">
        <f>'Window &amp; Door DATA INPUT'!H136</f>
        <v>0</v>
      </c>
      <c r="BJ130" s="293" t="str">
        <f t="shared" si="54"/>
        <v/>
      </c>
      <c r="BK130" s="5"/>
      <c r="BL130" s="5"/>
      <c r="BM130" s="5"/>
    </row>
    <row r="131" spans="2:65" x14ac:dyDescent="0.3">
      <c r="B131" s="53">
        <f>IF('Window &amp; Door DATA INPUT'!B137&gt;1,1,0)</f>
        <v>0</v>
      </c>
      <c r="C131" s="53">
        <f>IF(AND(B131=1,OR(D131=Parameters!$D$17, D131=Parameters!$D$18,D131=Parameters!$D$19,D131=Parameters!$D$20,D131=Parameters!$D$21,D131=Parameters!$D$22, D131=Parameters!$D$23, D131=Parameters!$D$24)),1,0)</f>
        <v>0</v>
      </c>
      <c r="D131" s="55" t="str">
        <f>IF('Window &amp; Door DATA INPUT'!B137="","",'Window &amp; Door DATA INPUT'!B137)</f>
        <v/>
      </c>
      <c r="E131" s="25" t="str">
        <f>IF('Window &amp; Door DATA INPUT'!D137="","",'Window &amp; Door DATA INPUT'!D137)</f>
        <v/>
      </c>
      <c r="F131" s="25" t="str">
        <f>IF(B131=1,'Window &amp; Door DATA INPUT'!H137&amp;RESULTS!$H$5,"")</f>
        <v/>
      </c>
      <c r="G131" s="25" t="str">
        <f>IF(B131=1,VLOOKUP(F131,Parameters!$H$4:$I$20,2,FALSE),"")</f>
        <v/>
      </c>
      <c r="H131" s="25" t="str">
        <f>IF(OR('Window &amp; Door DATA INPUT'!J137=Parameters!$K$4,'Window &amp; Door DATA INPUT'!J137=Parameters!$K$11),"No",IF('Window &amp; Door DATA INPUT'!K137="","",'Window &amp; Door DATA INPUT'!K137))</f>
        <v/>
      </c>
      <c r="I131" s="25" t="str">
        <f>IF('Window &amp; Door DATA INPUT'!J137="","",'Window &amp; Door DATA INPUT'!J137)</f>
        <v/>
      </c>
      <c r="J131" s="71" t="str">
        <f>IF('Window &amp; Door DATA INPUT'!L137=Parameters!$O$5,'Window &amp; Door DATA INPUT'!O137,IF(B131=1,('Window &amp; Door DATA INPUT'!N137*'Window &amp; Door DATA INPUT'!M137)/1000000,""))</f>
        <v/>
      </c>
      <c r="K131" s="72" t="str">
        <f>IF('Window &amp; Door DATA INPUT'!J137="","",VLOOKUP('Window &amp; Door DATA INPUT'!J137,Parameters!$K$4:$L$16,2,FALSE))</f>
        <v/>
      </c>
      <c r="L131" s="26" t="str">
        <f>IF($H131="yes",IF($K131="Y",'Window &amp; Door DATA INPUT'!Q137/1000,IF($K131="N",'Window &amp; Door DATA INPUT'!P137/1000)),"")</f>
        <v/>
      </c>
      <c r="M131" s="26" t="str">
        <f>IF($H131="yes",IF($K131="Y",'Window &amp; Door DATA INPUT'!P137/1000,IF($K131="N",'Window &amp; Door DATA INPUT'!Q137/1000)),"")</f>
        <v/>
      </c>
      <c r="N131" s="71" t="str">
        <f t="shared" si="49"/>
        <v/>
      </c>
      <c r="O131" s="72" t="str">
        <f>IF(AND(B131=1,C131=0,H131="yes"),"A",IF(AND(C131=1,H131="yes",'Window &amp; Door DATA INPUT'!R137="no"),"B",IF(AND(C131=1,H131="yes",'Window &amp; Door DATA INPUT'!R137="yes",'Window &amp; Door DATA INPUT'!S137="yes"),"C",IF(AND(C131=1,H131="yes",'Window &amp; Door DATA INPUT'!R137="yes",'Window &amp; Door DATA INPUT'!S137="no"),"D",""))))</f>
        <v/>
      </c>
      <c r="P131" s="100" t="str">
        <f>IF(AND(C131=1,H131="yes",OR(I131=Parameters!$K$12,I131=Parameters!$K$13,I131=Parameters!$K$14)),"E",IF(AND(C131=1,H131="yes",NOT(OR(I131=Parameters!$K$12,I131=Parameters!$K$13,I131=Parameters!$K$14))),"F",""))</f>
        <v/>
      </c>
      <c r="Q131" s="100" t="str">
        <f>IF(AND(B131=1,H131="yes"),VLOOKUP(I131,Parameters!$K$4:$M$16,3,FALSE),"")</f>
        <v/>
      </c>
      <c r="R131" s="100" t="str">
        <f>IF(AND(OR(O131="A",O131="B",O131="d"),Q131="input"),'Window &amp; Door DATA INPUT'!AA137,IF(AND(O131="C",Q131="input"),'Window &amp; Door DATA INPUT'!W137,Calculations!Q131))</f>
        <v/>
      </c>
      <c r="S131" s="75" t="str">
        <f>IF('Window &amp; Door DATA INPUT'!X137="Yes",'Window &amp; Door DATA INPUT'!Y137/1000,IF(B131=1,"N/A",""))</f>
        <v/>
      </c>
      <c r="T131" s="26" t="str">
        <f>IF(Q131="calc",IF(O131="c",'Window &amp; Door DATA INPUT'!U137/1000,(Parameters!$S$4-'Window &amp; Door DATA INPUT'!Z137+Parameters!$Q$4)/1000),"")</f>
        <v/>
      </c>
      <c r="U131" s="26" t="str">
        <f t="shared" si="50"/>
        <v/>
      </c>
      <c r="V131" s="26" t="str">
        <f t="shared" si="51"/>
        <v/>
      </c>
      <c r="W131" s="80" t="str">
        <f t="shared" si="52"/>
        <v/>
      </c>
      <c r="X131" s="26" t="str">
        <f>IF(OR($H131="no",$B131=0),"",IF($I131=Parameters!$K$15,$L131/($M131/2),$L131/$M131))</f>
        <v/>
      </c>
      <c r="Y131" s="26" t="str">
        <f>IF(OR($H131="no",$B131=0),"",IF($X131&lt;0.5,Parameters!$X$4,IF($X131&lt;1,Parameters!$Y$4,IF($X131&lt;2,Parameters!$Z$4,Parameters!$AA$4))))</f>
        <v/>
      </c>
      <c r="Z131" s="26" t="str">
        <f>IF(OR($H131="no",$B131=0),"",IF($X131&lt;0.5,Parameters!$X$5,IF($X131&lt;1,Parameters!$Y$5,IF($X131&lt;2,Parameters!$Z$5,Parameters!$AA$5))))</f>
        <v/>
      </c>
      <c r="AA131" s="26" t="str">
        <f>IF(OR($H131="no",$B131=0),"",IF($I131=Parameters!$K$15,(2*($M131/2)*SIN(RADIANS(Calculations!$W131/2))),(2*$M131*SIN(RADIANS($W131/2)))))</f>
        <v/>
      </c>
      <c r="AB131" s="26" t="str">
        <f t="shared" si="10"/>
        <v/>
      </c>
      <c r="AC131" s="26" t="str">
        <f>IF(OR($H131="no",$B131=0),"",IF($I131=Parameters!$K$15,$AB131*$N131/2,$AB131*$N131))</f>
        <v/>
      </c>
      <c r="AD131" s="112" t="str">
        <f>IF(OR($H131="no",$B131=0),"",IF($I131=Parameters!$K$15,$AC131*2/Parameters!$AB$4,$AC131/Parameters!$AB$4))</f>
        <v/>
      </c>
      <c r="AE131" s="26" t="str">
        <f>IF(AND(O131="B",Q131="calc"),V131,IF(AND(O131="C",Q131="calc"),'Window &amp; Door DATA INPUT'!T137/1000,""))</f>
        <v/>
      </c>
      <c r="AF131" s="100" t="str">
        <f>IF(AND(O131="B",Q131="input"),'Window &amp; Door DATA INPUT'!AA137,IF(AND(O131="C",Q131="input",P131="F"),'Window &amp; Door DATA INPUT'!V137,IF(AND(O131="C",P131="E"),0,IF(AND(O131="D"),0,IF(AND(B131=1,C131=0),"",(Calculations!Q131))))))</f>
        <v/>
      </c>
      <c r="AG131" s="80" t="str">
        <f t="shared" si="53"/>
        <v/>
      </c>
      <c r="AH131" s="26" t="str">
        <f>IF(OR($H131="no",$C131=0),"",IF($I131=Parameters!$K$15,$L131/($M131/2),$L131/$M131))</f>
        <v/>
      </c>
      <c r="AI131" s="26" t="str">
        <f>IF(OR($H131="no",$C131=0),"",IF($AH131&lt;0.5,Parameters!$X$4,IF($AH131&lt;1,Parameters!$Y$4,IF($AH131&lt;2,Parameters!$Z$4,Parameters!$AA$4))))</f>
        <v/>
      </c>
      <c r="AJ131" s="26" t="str">
        <f>IF(OR($H131="no",$C131=0),"",IF($AH131&lt;0.5,Parameters!$X$5,IF($AH131&lt;1,Parameters!$Y$5,IF($AH131&lt;2,Parameters!$Z$5,Parameters!$AA$5))))</f>
        <v/>
      </c>
      <c r="AK131" s="26" t="str">
        <f>IF(OR($H131="no",$C131=0),"",IF($I131=Parameters!$K$15,(2*($M131/2)*SIN(RADIANS(Calculations!$AG131/2))),(2*$M131*SIN(RADIANS($AG131/2)))))</f>
        <v/>
      </c>
      <c r="AL131" s="26" t="str">
        <f t="shared" si="11"/>
        <v/>
      </c>
      <c r="AM131" s="26" t="str">
        <f>IF(OR($H131="no",$C131=0),"",IF($I131=Parameters!$K$15,$AL131*$N131/2,$AL131*$N131))</f>
        <v/>
      </c>
      <c r="AN131" s="112" t="str">
        <f>IF(OR($H131="no",$C131=0),"",IF($I131=Parameters!$K$15,$AM131*2/Parameters!$AB$4,$AM131/Parameters!$AB$4))</f>
        <v/>
      </c>
      <c r="AU131" s="5"/>
      <c r="BF131" s="5"/>
      <c r="BG131" s="5"/>
      <c r="BH131" s="5"/>
      <c r="BI131" s="292">
        <f>'Window &amp; Door DATA INPUT'!H137</f>
        <v>0</v>
      </c>
      <c r="BJ131" s="293" t="str">
        <f t="shared" si="54"/>
        <v/>
      </c>
      <c r="BK131" s="5"/>
      <c r="BL131" s="5"/>
      <c r="BM131" s="5"/>
    </row>
    <row r="132" spans="2:65" x14ac:dyDescent="0.3">
      <c r="B132" s="53">
        <f>IF('Window &amp; Door DATA INPUT'!B138&gt;1,1,0)</f>
        <v>0</v>
      </c>
      <c r="C132" s="53">
        <f>IF(AND(B132=1,OR(D132=Parameters!$D$17, D132=Parameters!$D$18,D132=Parameters!$D$19,D132=Parameters!$D$20,D132=Parameters!$D$21,D132=Parameters!$D$22, D132=Parameters!$D$23, D132=Parameters!$D$24)),1,0)</f>
        <v>0</v>
      </c>
      <c r="D132" s="55" t="str">
        <f>IF('Window &amp; Door DATA INPUT'!B138="","",'Window &amp; Door DATA INPUT'!B138)</f>
        <v/>
      </c>
      <c r="E132" s="25" t="str">
        <f>IF('Window &amp; Door DATA INPUT'!D138="","",'Window &amp; Door DATA INPUT'!D138)</f>
        <v/>
      </c>
      <c r="F132" s="25" t="str">
        <f>IF(B132=1,'Window &amp; Door DATA INPUT'!H138&amp;RESULTS!$H$5,"")</f>
        <v/>
      </c>
      <c r="G132" s="25" t="str">
        <f>IF(B132=1,VLOOKUP(F132,Parameters!$H$4:$I$20,2,FALSE),"")</f>
        <v/>
      </c>
      <c r="H132" s="25" t="str">
        <f>IF(OR('Window &amp; Door DATA INPUT'!J138=Parameters!$K$4,'Window &amp; Door DATA INPUT'!J138=Parameters!$K$11),"No",IF('Window &amp; Door DATA INPUT'!K138="","",'Window &amp; Door DATA INPUT'!K138))</f>
        <v/>
      </c>
      <c r="I132" s="25" t="str">
        <f>IF('Window &amp; Door DATA INPUT'!J138="","",'Window &amp; Door DATA INPUT'!J138)</f>
        <v/>
      </c>
      <c r="J132" s="71" t="str">
        <f>IF('Window &amp; Door DATA INPUT'!L138=Parameters!$O$5,'Window &amp; Door DATA INPUT'!O138,IF(B132=1,('Window &amp; Door DATA INPUT'!N138*'Window &amp; Door DATA INPUT'!M138)/1000000,""))</f>
        <v/>
      </c>
      <c r="K132" s="72" t="str">
        <f>IF('Window &amp; Door DATA INPUT'!J138="","",VLOOKUP('Window &amp; Door DATA INPUT'!J138,Parameters!$K$4:$L$16,2,FALSE))</f>
        <v/>
      </c>
      <c r="L132" s="26" t="str">
        <f>IF($H132="yes",IF($K132="Y",'Window &amp; Door DATA INPUT'!Q138/1000,IF($K132="N",'Window &amp; Door DATA INPUT'!P138/1000)),"")</f>
        <v/>
      </c>
      <c r="M132" s="26" t="str">
        <f>IF($H132="yes",IF($K132="Y",'Window &amp; Door DATA INPUT'!P138/1000,IF($K132="N",'Window &amp; Door DATA INPUT'!Q138/1000)),"")</f>
        <v/>
      </c>
      <c r="N132" s="71" t="str">
        <f t="shared" si="49"/>
        <v/>
      </c>
      <c r="O132" s="72" t="str">
        <f>IF(AND(B132=1,C132=0,H132="yes"),"A",IF(AND(C132=1,H132="yes",'Window &amp; Door DATA INPUT'!R138="no"),"B",IF(AND(C132=1,H132="yes",'Window &amp; Door DATA INPUT'!R138="yes",'Window &amp; Door DATA INPUT'!S138="yes"),"C",IF(AND(C132=1,H132="yes",'Window &amp; Door DATA INPUT'!R138="yes",'Window &amp; Door DATA INPUT'!S138="no"),"D",""))))</f>
        <v/>
      </c>
      <c r="P132" s="100" t="str">
        <f>IF(AND(C132=1,H132="yes",OR(I132=Parameters!$K$12,I132=Parameters!$K$13,I132=Parameters!$K$14)),"E",IF(AND(C132=1,H132="yes",NOT(OR(I132=Parameters!$K$12,I132=Parameters!$K$13,I132=Parameters!$K$14))),"F",""))</f>
        <v/>
      </c>
      <c r="Q132" s="100" t="str">
        <f>IF(AND(B132=1,H132="yes"),VLOOKUP(I132,Parameters!$K$4:$M$16,3,FALSE),"")</f>
        <v/>
      </c>
      <c r="R132" s="100" t="str">
        <f>IF(AND(OR(O132="A",O132="B",O132="d"),Q132="input"),'Window &amp; Door DATA INPUT'!AA138,IF(AND(O132="C",Q132="input"),'Window &amp; Door DATA INPUT'!W138,Calculations!Q132))</f>
        <v/>
      </c>
      <c r="S132" s="75" t="str">
        <f>IF('Window &amp; Door DATA INPUT'!X138="Yes",'Window &amp; Door DATA INPUT'!Y138/1000,IF(B132=1,"N/A",""))</f>
        <v/>
      </c>
      <c r="T132" s="26" t="str">
        <f>IF(Q132="calc",IF(O132="c",'Window &amp; Door DATA INPUT'!U138/1000,(Parameters!$S$4-'Window &amp; Door DATA INPUT'!Z138+Parameters!$Q$4)/1000),"")</f>
        <v/>
      </c>
      <c r="U132" s="26" t="str">
        <f t="shared" si="50"/>
        <v/>
      </c>
      <c r="V132" s="26" t="str">
        <f t="shared" si="51"/>
        <v/>
      </c>
      <c r="W132" s="80" t="str">
        <f t="shared" si="52"/>
        <v/>
      </c>
      <c r="X132" s="26" t="str">
        <f>IF(OR($H132="no",$B132=0),"",IF($I132=Parameters!$K$15,$L132/($M132/2),$L132/$M132))</f>
        <v/>
      </c>
      <c r="Y132" s="26" t="str">
        <f>IF(OR($H132="no",$B132=0),"",IF($X132&lt;0.5,Parameters!$X$4,IF($X132&lt;1,Parameters!$Y$4,IF($X132&lt;2,Parameters!$Z$4,Parameters!$AA$4))))</f>
        <v/>
      </c>
      <c r="Z132" s="26" t="str">
        <f>IF(OR($H132="no",$B132=0),"",IF($X132&lt;0.5,Parameters!$X$5,IF($X132&lt;1,Parameters!$Y$5,IF($X132&lt;2,Parameters!$Z$5,Parameters!$AA$5))))</f>
        <v/>
      </c>
      <c r="AA132" s="26" t="str">
        <f>IF(OR($H132="no",$B132=0),"",IF($I132=Parameters!$K$15,(2*($M132/2)*SIN(RADIANS(Calculations!$W132/2))),(2*$M132*SIN(RADIANS($W132/2)))))</f>
        <v/>
      </c>
      <c r="AB132" s="26" t="str">
        <f t="shared" si="10"/>
        <v/>
      </c>
      <c r="AC132" s="26" t="str">
        <f>IF(OR($H132="no",$B132=0),"",IF($I132=Parameters!$K$15,$AB132*$N132/2,$AB132*$N132))</f>
        <v/>
      </c>
      <c r="AD132" s="112" t="str">
        <f>IF(OR($H132="no",$B132=0),"",IF($I132=Parameters!$K$15,$AC132*2/Parameters!$AB$4,$AC132/Parameters!$AB$4))</f>
        <v/>
      </c>
      <c r="AE132" s="26" t="str">
        <f>IF(AND(O132="B",Q132="calc"),V132,IF(AND(O132="C",Q132="calc"),'Window &amp; Door DATA INPUT'!T138/1000,""))</f>
        <v/>
      </c>
      <c r="AF132" s="100" t="str">
        <f>IF(AND(O132="B",Q132="input"),'Window &amp; Door DATA INPUT'!AA138,IF(AND(O132="C",Q132="input",P132="F"),'Window &amp; Door DATA INPUT'!V138,IF(AND(O132="C",P132="E"),0,IF(AND(O132="D"),0,IF(AND(B132=1,C132=0),"",(Calculations!Q132))))))</f>
        <v/>
      </c>
      <c r="AG132" s="80" t="str">
        <f t="shared" si="53"/>
        <v/>
      </c>
      <c r="AH132" s="26" t="str">
        <f>IF(OR($H132="no",$C132=0),"",IF($I132=Parameters!$K$15,$L132/($M132/2),$L132/$M132))</f>
        <v/>
      </c>
      <c r="AI132" s="26" t="str">
        <f>IF(OR($H132="no",$C132=0),"",IF($AH132&lt;0.5,Parameters!$X$4,IF($AH132&lt;1,Parameters!$Y$4,IF($AH132&lt;2,Parameters!$Z$4,Parameters!$AA$4))))</f>
        <v/>
      </c>
      <c r="AJ132" s="26" t="str">
        <f>IF(OR($H132="no",$C132=0),"",IF($AH132&lt;0.5,Parameters!$X$5,IF($AH132&lt;1,Parameters!$Y$5,IF($AH132&lt;2,Parameters!$Z$5,Parameters!$AA$5))))</f>
        <v/>
      </c>
      <c r="AK132" s="26" t="str">
        <f>IF(OR($H132="no",$C132=0),"",IF($I132=Parameters!$K$15,(2*($M132/2)*SIN(RADIANS(Calculations!$AG132/2))),(2*$M132*SIN(RADIANS($AG132/2)))))</f>
        <v/>
      </c>
      <c r="AL132" s="26" t="str">
        <f t="shared" si="11"/>
        <v/>
      </c>
      <c r="AM132" s="26" t="str">
        <f>IF(OR($H132="no",$C132=0),"",IF($I132=Parameters!$K$15,$AL132*$N132/2,$AL132*$N132))</f>
        <v/>
      </c>
      <c r="AN132" s="112" t="str">
        <f>IF(OR($H132="no",$C132=0),"",IF($I132=Parameters!$K$15,$AM132*2/Parameters!$AB$4,$AM132/Parameters!$AB$4))</f>
        <v/>
      </c>
      <c r="AU132" s="5"/>
      <c r="BF132" s="5"/>
      <c r="BG132" s="5"/>
      <c r="BH132" s="5"/>
      <c r="BI132" s="292">
        <f>'Window &amp; Door DATA INPUT'!H138</f>
        <v>0</v>
      </c>
      <c r="BJ132" s="293" t="str">
        <f t="shared" si="54"/>
        <v/>
      </c>
      <c r="BK132" s="5"/>
      <c r="BL132" s="5"/>
      <c r="BM132" s="5"/>
    </row>
    <row r="133" spans="2:65" x14ac:dyDescent="0.3">
      <c r="B133" s="53">
        <f>IF('Window &amp; Door DATA INPUT'!B139&gt;1,1,0)</f>
        <v>0</v>
      </c>
      <c r="C133" s="53">
        <f>IF(AND(B133=1,OR(D133=Parameters!$D$17, D133=Parameters!$D$18,D133=Parameters!$D$19,D133=Parameters!$D$20,D133=Parameters!$D$21,D133=Parameters!$D$22, D133=Parameters!$D$23, D133=Parameters!$D$24)),1,0)</f>
        <v>0</v>
      </c>
      <c r="D133" s="55" t="str">
        <f>IF('Window &amp; Door DATA INPUT'!B139="","",'Window &amp; Door DATA INPUT'!B139)</f>
        <v/>
      </c>
      <c r="E133" s="25" t="str">
        <f>IF('Window &amp; Door DATA INPUT'!D139="","",'Window &amp; Door DATA INPUT'!D139)</f>
        <v/>
      </c>
      <c r="F133" s="25" t="str">
        <f>IF(B133=1,'Window &amp; Door DATA INPUT'!H139&amp;RESULTS!$H$5,"")</f>
        <v/>
      </c>
      <c r="G133" s="25" t="str">
        <f>IF(B133=1,VLOOKUP(F133,Parameters!$H$4:$I$20,2,FALSE),"")</f>
        <v/>
      </c>
      <c r="H133" s="25" t="str">
        <f>IF(OR('Window &amp; Door DATA INPUT'!J139=Parameters!$K$4,'Window &amp; Door DATA INPUT'!J139=Parameters!$K$11),"No",IF('Window &amp; Door DATA INPUT'!K139="","",'Window &amp; Door DATA INPUT'!K139))</f>
        <v/>
      </c>
      <c r="I133" s="25" t="str">
        <f>IF('Window &amp; Door DATA INPUT'!J139="","",'Window &amp; Door DATA INPUT'!J139)</f>
        <v/>
      </c>
      <c r="J133" s="71" t="str">
        <f>IF('Window &amp; Door DATA INPUT'!L139=Parameters!$O$5,'Window &amp; Door DATA INPUT'!O139,IF(B133=1,('Window &amp; Door DATA INPUT'!N139*'Window &amp; Door DATA INPUT'!M139)/1000000,""))</f>
        <v/>
      </c>
      <c r="K133" s="72" t="str">
        <f>IF('Window &amp; Door DATA INPUT'!J139="","",VLOOKUP('Window &amp; Door DATA INPUT'!J139,Parameters!$K$4:$L$16,2,FALSE))</f>
        <v/>
      </c>
      <c r="L133" s="26" t="str">
        <f>IF($H133="yes",IF($K133="Y",'Window &amp; Door DATA INPUT'!Q139/1000,IF($K133="N",'Window &amp; Door DATA INPUT'!P139/1000)),"")</f>
        <v/>
      </c>
      <c r="M133" s="26" t="str">
        <f>IF($H133="yes",IF($K133="Y",'Window &amp; Door DATA INPUT'!P139/1000,IF($K133="N",'Window &amp; Door DATA INPUT'!Q139/1000)),"")</f>
        <v/>
      </c>
      <c r="N133" s="71" t="str">
        <f t="shared" si="49"/>
        <v/>
      </c>
      <c r="O133" s="72" t="str">
        <f>IF(AND(B133=1,C133=0,H133="yes"),"A",IF(AND(C133=1,H133="yes",'Window &amp; Door DATA INPUT'!R139="no"),"B",IF(AND(C133=1,H133="yes",'Window &amp; Door DATA INPUT'!R139="yes",'Window &amp; Door DATA INPUT'!S139="yes"),"C",IF(AND(C133=1,H133="yes",'Window &amp; Door DATA INPUT'!R139="yes",'Window &amp; Door DATA INPUT'!S139="no"),"D",""))))</f>
        <v/>
      </c>
      <c r="P133" s="100" t="str">
        <f>IF(AND(C133=1,H133="yes",OR(I133=Parameters!$K$12,I133=Parameters!$K$13,I133=Parameters!$K$14)),"E",IF(AND(C133=1,H133="yes",NOT(OR(I133=Parameters!$K$12,I133=Parameters!$K$13,I133=Parameters!$K$14))),"F",""))</f>
        <v/>
      </c>
      <c r="Q133" s="100" t="str">
        <f>IF(AND(B133=1,H133="yes"),VLOOKUP(I133,Parameters!$K$4:$M$16,3,FALSE),"")</f>
        <v/>
      </c>
      <c r="R133" s="100" t="str">
        <f>IF(AND(OR(O133="A",O133="B",O133="d"),Q133="input"),'Window &amp; Door DATA INPUT'!AA139,IF(AND(O133="C",Q133="input"),'Window &amp; Door DATA INPUT'!W139,Calculations!Q133))</f>
        <v/>
      </c>
      <c r="S133" s="75" t="str">
        <f>IF('Window &amp; Door DATA INPUT'!X139="Yes",'Window &amp; Door DATA INPUT'!Y139/1000,IF(B133=1,"N/A",""))</f>
        <v/>
      </c>
      <c r="T133" s="26" t="str">
        <f>IF(Q133="calc",IF(O133="c",'Window &amp; Door DATA INPUT'!U139/1000,(Parameters!$S$4-'Window &amp; Door DATA INPUT'!Z139+Parameters!$Q$4)/1000),"")</f>
        <v/>
      </c>
      <c r="U133" s="26" t="str">
        <f t="shared" si="50"/>
        <v/>
      </c>
      <c r="V133" s="26" t="str">
        <f t="shared" si="51"/>
        <v/>
      </c>
      <c r="W133" s="80" t="str">
        <f t="shared" si="52"/>
        <v/>
      </c>
      <c r="X133" s="26" t="str">
        <f>IF(OR($H133="no",$B133=0),"",IF($I133=Parameters!$K$15,$L133/($M133/2),$L133/$M133))</f>
        <v/>
      </c>
      <c r="Y133" s="26" t="str">
        <f>IF(OR($H133="no",$B133=0),"",IF($X133&lt;0.5,Parameters!$X$4,IF($X133&lt;1,Parameters!$Y$4,IF($X133&lt;2,Parameters!$Z$4,Parameters!$AA$4))))</f>
        <v/>
      </c>
      <c r="Z133" s="26" t="str">
        <f>IF(OR($H133="no",$B133=0),"",IF($X133&lt;0.5,Parameters!$X$5,IF($X133&lt;1,Parameters!$Y$5,IF($X133&lt;2,Parameters!$Z$5,Parameters!$AA$5))))</f>
        <v/>
      </c>
      <c r="AA133" s="26" t="str">
        <f>IF(OR($H133="no",$B133=0),"",IF($I133=Parameters!$K$15,(2*($M133/2)*SIN(RADIANS(Calculations!$W133/2))),(2*$M133*SIN(RADIANS($W133/2)))))</f>
        <v/>
      </c>
      <c r="AB133" s="26" t="str">
        <f t="shared" si="10"/>
        <v/>
      </c>
      <c r="AC133" s="26" t="str">
        <f>IF(OR($H133="no",$B133=0),"",IF($I133=Parameters!$K$15,$AB133*$N133/2,$AB133*$N133))</f>
        <v/>
      </c>
      <c r="AD133" s="112" t="str">
        <f>IF(OR($H133="no",$B133=0),"",IF($I133=Parameters!$K$15,$AC133*2/Parameters!$AB$4,$AC133/Parameters!$AB$4))</f>
        <v/>
      </c>
      <c r="AE133" s="26" t="str">
        <f>IF(AND(O133="B",Q133="calc"),V133,IF(AND(O133="C",Q133="calc"),'Window &amp; Door DATA INPUT'!T139/1000,""))</f>
        <v/>
      </c>
      <c r="AF133" s="100" t="str">
        <f>IF(AND(O133="B",Q133="input"),'Window &amp; Door DATA INPUT'!AA139,IF(AND(O133="C",Q133="input",P133="F"),'Window &amp; Door DATA INPUT'!V139,IF(AND(O133="C",P133="E"),0,IF(AND(O133="D"),0,IF(AND(B133=1,C133=0),"",(Calculations!Q133))))))</f>
        <v/>
      </c>
      <c r="AG133" s="80" t="str">
        <f t="shared" si="53"/>
        <v/>
      </c>
      <c r="AH133" s="26" t="str">
        <f>IF(OR($H133="no",$C133=0),"",IF($I133=Parameters!$K$15,$L133/($M133/2),$L133/$M133))</f>
        <v/>
      </c>
      <c r="AI133" s="26" t="str">
        <f>IF(OR($H133="no",$C133=0),"",IF($AH133&lt;0.5,Parameters!$X$4,IF($AH133&lt;1,Parameters!$Y$4,IF($AH133&lt;2,Parameters!$Z$4,Parameters!$AA$4))))</f>
        <v/>
      </c>
      <c r="AJ133" s="26" t="str">
        <f>IF(OR($H133="no",$C133=0),"",IF($AH133&lt;0.5,Parameters!$X$5,IF($AH133&lt;1,Parameters!$Y$5,IF($AH133&lt;2,Parameters!$Z$5,Parameters!$AA$5))))</f>
        <v/>
      </c>
      <c r="AK133" s="26" t="str">
        <f>IF(OR($H133="no",$C133=0),"",IF($I133=Parameters!$K$15,(2*($M133/2)*SIN(RADIANS(Calculations!$AG133/2))),(2*$M133*SIN(RADIANS($AG133/2)))))</f>
        <v/>
      </c>
      <c r="AL133" s="26" t="str">
        <f t="shared" si="11"/>
        <v/>
      </c>
      <c r="AM133" s="26" t="str">
        <f>IF(OR($H133="no",$C133=0),"",IF($I133=Parameters!$K$15,$AL133*$N133/2,$AL133*$N133))</f>
        <v/>
      </c>
      <c r="AN133" s="112" t="str">
        <f>IF(OR($H133="no",$C133=0),"",IF($I133=Parameters!$K$15,$AM133*2/Parameters!$AB$4,$AM133/Parameters!$AB$4))</f>
        <v/>
      </c>
      <c r="AU133" s="5"/>
      <c r="BF133" s="5"/>
      <c r="BG133" s="5"/>
      <c r="BH133" s="5"/>
      <c r="BI133" s="292">
        <f>'Window &amp; Door DATA INPUT'!H139</f>
        <v>0</v>
      </c>
      <c r="BJ133" s="293" t="str">
        <f t="shared" si="54"/>
        <v/>
      </c>
      <c r="BK133" s="5"/>
      <c r="BL133" s="5"/>
      <c r="BM133" s="5"/>
    </row>
    <row r="134" spans="2:65" x14ac:dyDescent="0.3">
      <c r="B134" s="53">
        <f>IF('Window &amp; Door DATA INPUT'!B140&gt;1,1,0)</f>
        <v>0</v>
      </c>
      <c r="C134" s="53">
        <f>IF(AND(B134=1,OR(D134=Parameters!$D$17, D134=Parameters!$D$18,D134=Parameters!$D$19,D134=Parameters!$D$20,D134=Parameters!$D$21,D134=Parameters!$D$22, D134=Parameters!$D$23, D134=Parameters!$D$24)),1,0)</f>
        <v>0</v>
      </c>
      <c r="D134" s="55" t="str">
        <f>IF('Window &amp; Door DATA INPUT'!B140="","",'Window &amp; Door DATA INPUT'!B140)</f>
        <v/>
      </c>
      <c r="E134" s="25" t="str">
        <f>IF('Window &amp; Door DATA INPUT'!D140="","",'Window &amp; Door DATA INPUT'!D140)</f>
        <v/>
      </c>
      <c r="F134" s="25" t="str">
        <f>IF(B134=1,'Window &amp; Door DATA INPUT'!H140&amp;RESULTS!$H$5,"")</f>
        <v/>
      </c>
      <c r="G134" s="25" t="str">
        <f>IF(B134=1,VLOOKUP(F134,Parameters!$H$4:$I$20,2,FALSE),"")</f>
        <v/>
      </c>
      <c r="H134" s="25" t="str">
        <f>IF(OR('Window &amp; Door DATA INPUT'!J140=Parameters!$K$4,'Window &amp; Door DATA INPUT'!J140=Parameters!$K$11),"No",IF('Window &amp; Door DATA INPUT'!K140="","",'Window &amp; Door DATA INPUT'!K140))</f>
        <v/>
      </c>
      <c r="I134" s="25" t="str">
        <f>IF('Window &amp; Door DATA INPUT'!J140="","",'Window &amp; Door DATA INPUT'!J140)</f>
        <v/>
      </c>
      <c r="J134" s="71" t="str">
        <f>IF('Window &amp; Door DATA INPUT'!L140=Parameters!$O$5,'Window &amp; Door DATA INPUT'!O140,IF(B134=1,('Window &amp; Door DATA INPUT'!N140*'Window &amp; Door DATA INPUT'!M140)/1000000,""))</f>
        <v/>
      </c>
      <c r="K134" s="72" t="str">
        <f>IF('Window &amp; Door DATA INPUT'!J140="","",VLOOKUP('Window &amp; Door DATA INPUT'!J140,Parameters!$K$4:$L$16,2,FALSE))</f>
        <v/>
      </c>
      <c r="L134" s="26" t="str">
        <f>IF($H134="yes",IF($K134="Y",'Window &amp; Door DATA INPUT'!Q140/1000,IF($K134="N",'Window &amp; Door DATA INPUT'!P140/1000)),"")</f>
        <v/>
      </c>
      <c r="M134" s="26" t="str">
        <f>IF($H134="yes",IF($K134="Y",'Window &amp; Door DATA INPUT'!P140/1000,IF($K134="N",'Window &amp; Door DATA INPUT'!Q140/1000)),"")</f>
        <v/>
      </c>
      <c r="N134" s="71" t="str">
        <f t="shared" si="49"/>
        <v/>
      </c>
      <c r="O134" s="72" t="str">
        <f>IF(AND(B134=1,C134=0,H134="yes"),"A",IF(AND(C134=1,H134="yes",'Window &amp; Door DATA INPUT'!R140="no"),"B",IF(AND(C134=1,H134="yes",'Window &amp; Door DATA INPUT'!R140="yes",'Window &amp; Door DATA INPUT'!S140="yes"),"C",IF(AND(C134=1,H134="yes",'Window &amp; Door DATA INPUT'!R140="yes",'Window &amp; Door DATA INPUT'!S140="no"),"D",""))))</f>
        <v/>
      </c>
      <c r="P134" s="100" t="str">
        <f>IF(AND(C134=1,H134="yes",OR(I134=Parameters!$K$12,I134=Parameters!$K$13,I134=Parameters!$K$14)),"E",IF(AND(C134=1,H134="yes",NOT(OR(I134=Parameters!$K$12,I134=Parameters!$K$13,I134=Parameters!$K$14))),"F",""))</f>
        <v/>
      </c>
      <c r="Q134" s="100" t="str">
        <f>IF(AND(B134=1,H134="yes"),VLOOKUP(I134,Parameters!$K$4:$M$16,3,FALSE),"")</f>
        <v/>
      </c>
      <c r="R134" s="100" t="str">
        <f>IF(AND(OR(O134="A",O134="B",O134="d"),Q134="input"),'Window &amp; Door DATA INPUT'!AA140,IF(AND(O134="C",Q134="input"),'Window &amp; Door DATA INPUT'!W140,Calculations!Q134))</f>
        <v/>
      </c>
      <c r="S134" s="75" t="str">
        <f>IF('Window &amp; Door DATA INPUT'!X140="Yes",'Window &amp; Door DATA INPUT'!Y140/1000,IF(B134=1,"N/A",""))</f>
        <v/>
      </c>
      <c r="T134" s="26" t="str">
        <f>IF(Q134="calc",IF(O134="c",'Window &amp; Door DATA INPUT'!U140/1000,(Parameters!$S$4-'Window &amp; Door DATA INPUT'!Z140+Parameters!$Q$4)/1000),"")</f>
        <v/>
      </c>
      <c r="U134" s="26" t="str">
        <f t="shared" si="50"/>
        <v/>
      </c>
      <c r="V134" s="26" t="str">
        <f t="shared" si="51"/>
        <v/>
      </c>
      <c r="W134" s="80" t="str">
        <f t="shared" si="52"/>
        <v/>
      </c>
      <c r="X134" s="26" t="str">
        <f>IF(OR($H134="no",$B134=0),"",IF($I134=Parameters!$K$15,$L134/($M134/2),$L134/$M134))</f>
        <v/>
      </c>
      <c r="Y134" s="26" t="str">
        <f>IF(OR($H134="no",$B134=0),"",IF($X134&lt;0.5,Parameters!$X$4,IF($X134&lt;1,Parameters!$Y$4,IF($X134&lt;2,Parameters!$Z$4,Parameters!$AA$4))))</f>
        <v/>
      </c>
      <c r="Z134" s="26" t="str">
        <f>IF(OR($H134="no",$B134=0),"",IF($X134&lt;0.5,Parameters!$X$5,IF($X134&lt;1,Parameters!$Y$5,IF($X134&lt;2,Parameters!$Z$5,Parameters!$AA$5))))</f>
        <v/>
      </c>
      <c r="AA134" s="26" t="str">
        <f>IF(OR($H134="no",$B134=0),"",IF($I134=Parameters!$K$15,(2*($M134/2)*SIN(RADIANS(Calculations!$W134/2))),(2*$M134*SIN(RADIANS($W134/2)))))</f>
        <v/>
      </c>
      <c r="AB134" s="26" t="str">
        <f t="shared" si="10"/>
        <v/>
      </c>
      <c r="AC134" s="26" t="str">
        <f>IF(OR($H134="no",$B134=0),"",IF($I134=Parameters!$K$15,$AB134*$N134/2,$AB134*$N134))</f>
        <v/>
      </c>
      <c r="AD134" s="112" t="str">
        <f>IF(OR($H134="no",$B134=0),"",IF($I134=Parameters!$K$15,$AC134*2/Parameters!$AB$4,$AC134/Parameters!$AB$4))</f>
        <v/>
      </c>
      <c r="AE134" s="26" t="str">
        <f>IF(AND(O134="B",Q134="calc"),V134,IF(AND(O134="C",Q134="calc"),'Window &amp; Door DATA INPUT'!T140/1000,""))</f>
        <v/>
      </c>
      <c r="AF134" s="100" t="str">
        <f>IF(AND(O134="B",Q134="input"),'Window &amp; Door DATA INPUT'!AA140,IF(AND(O134="C",Q134="input",P134="F"),'Window &amp; Door DATA INPUT'!V140,IF(AND(O134="C",P134="E"),0,IF(AND(O134="D"),0,IF(AND(B134=1,C134=0),"",(Calculations!Q134))))))</f>
        <v/>
      </c>
      <c r="AG134" s="80" t="str">
        <f t="shared" si="53"/>
        <v/>
      </c>
      <c r="AH134" s="26" t="str">
        <f>IF(OR($H134="no",$C134=0),"",IF($I134=Parameters!$K$15,$L134/($M134/2),$L134/$M134))</f>
        <v/>
      </c>
      <c r="AI134" s="26" t="str">
        <f>IF(OR($H134="no",$C134=0),"",IF($AH134&lt;0.5,Parameters!$X$4,IF($AH134&lt;1,Parameters!$Y$4,IF($AH134&lt;2,Parameters!$Z$4,Parameters!$AA$4))))</f>
        <v/>
      </c>
      <c r="AJ134" s="26" t="str">
        <f>IF(OR($H134="no",$C134=0),"",IF($AH134&lt;0.5,Parameters!$X$5,IF($AH134&lt;1,Parameters!$Y$5,IF($AH134&lt;2,Parameters!$Z$5,Parameters!$AA$5))))</f>
        <v/>
      </c>
      <c r="AK134" s="26" t="str">
        <f>IF(OR($H134="no",$C134=0),"",IF($I134=Parameters!$K$15,(2*($M134/2)*SIN(RADIANS(Calculations!$AG134/2))),(2*$M134*SIN(RADIANS($AG134/2)))))</f>
        <v/>
      </c>
      <c r="AL134" s="26" t="str">
        <f t="shared" si="11"/>
        <v/>
      </c>
      <c r="AM134" s="26" t="str">
        <f>IF(OR($H134="no",$C134=0),"",IF($I134=Parameters!$K$15,$AL134*$N134/2,$AL134*$N134))</f>
        <v/>
      </c>
      <c r="AN134" s="112" t="str">
        <f>IF(OR($H134="no",$C134=0),"",IF($I134=Parameters!$K$15,$AM134*2/Parameters!$AB$4,$AM134/Parameters!$AB$4))</f>
        <v/>
      </c>
      <c r="AU134" s="5"/>
      <c r="BF134" s="5"/>
      <c r="BG134" s="5"/>
      <c r="BH134" s="5"/>
      <c r="BI134" s="292">
        <f>'Window &amp; Door DATA INPUT'!H140</f>
        <v>0</v>
      </c>
      <c r="BJ134" s="293" t="str">
        <f t="shared" si="54"/>
        <v/>
      </c>
      <c r="BK134" s="5"/>
      <c r="BL134" s="5"/>
      <c r="BM134" s="5"/>
    </row>
    <row r="135" spans="2:65" x14ac:dyDescent="0.3">
      <c r="B135" s="53">
        <f>IF('Window &amp; Door DATA INPUT'!B141&gt;1,1,0)</f>
        <v>0</v>
      </c>
      <c r="C135" s="53">
        <f>IF(AND(B135=1,OR(D135=Parameters!$D$17, D135=Parameters!$D$18,D135=Parameters!$D$19,D135=Parameters!$D$20,D135=Parameters!$D$21,D135=Parameters!$D$22, D135=Parameters!$D$23, D135=Parameters!$D$24)),1,0)</f>
        <v>0</v>
      </c>
      <c r="D135" s="55" t="str">
        <f>IF('Window &amp; Door DATA INPUT'!B141="","",'Window &amp; Door DATA INPUT'!B141)</f>
        <v/>
      </c>
      <c r="E135" s="25" t="str">
        <f>IF('Window &amp; Door DATA INPUT'!D141="","",'Window &amp; Door DATA INPUT'!D141)</f>
        <v/>
      </c>
      <c r="F135" s="25" t="str">
        <f>IF(B135=1,'Window &amp; Door DATA INPUT'!H141&amp;RESULTS!$H$5,"")</f>
        <v/>
      </c>
      <c r="G135" s="25" t="str">
        <f>IF(B135=1,VLOOKUP(F135,Parameters!$H$4:$I$20,2,FALSE),"")</f>
        <v/>
      </c>
      <c r="H135" s="25" t="str">
        <f>IF(OR('Window &amp; Door DATA INPUT'!J141=Parameters!$K$4,'Window &amp; Door DATA INPUT'!J141=Parameters!$K$11),"No",IF('Window &amp; Door DATA INPUT'!K141="","",'Window &amp; Door DATA INPUT'!K141))</f>
        <v/>
      </c>
      <c r="I135" s="25" t="str">
        <f>IF('Window &amp; Door DATA INPUT'!J141="","",'Window &amp; Door DATA INPUT'!J141)</f>
        <v/>
      </c>
      <c r="J135" s="71" t="str">
        <f>IF('Window &amp; Door DATA INPUT'!L141=Parameters!$O$5,'Window &amp; Door DATA INPUT'!O141,IF(B135=1,('Window &amp; Door DATA INPUT'!N141*'Window &amp; Door DATA INPUT'!M141)/1000000,""))</f>
        <v/>
      </c>
      <c r="K135" s="72" t="str">
        <f>IF('Window &amp; Door DATA INPUT'!J141="","",VLOOKUP('Window &amp; Door DATA INPUT'!J141,Parameters!$K$4:$L$16,2,FALSE))</f>
        <v/>
      </c>
      <c r="L135" s="26" t="str">
        <f>IF($H135="yes",IF($K135="Y",'Window &amp; Door DATA INPUT'!Q141/1000,IF($K135="N",'Window &amp; Door DATA INPUT'!P141/1000)),"")</f>
        <v/>
      </c>
      <c r="M135" s="26" t="str">
        <f>IF($H135="yes",IF($K135="Y",'Window &amp; Door DATA INPUT'!P141/1000,IF($K135="N",'Window &amp; Door DATA INPUT'!Q141/1000)),"")</f>
        <v/>
      </c>
      <c r="N135" s="71" t="str">
        <f t="shared" si="49"/>
        <v/>
      </c>
      <c r="O135" s="72" t="str">
        <f>IF(AND(B135=1,C135=0,H135="yes"),"A",IF(AND(C135=1,H135="yes",'Window &amp; Door DATA INPUT'!R141="no"),"B",IF(AND(C135=1,H135="yes",'Window &amp; Door DATA INPUT'!R141="yes",'Window &amp; Door DATA INPUT'!S141="yes"),"C",IF(AND(C135=1,H135="yes",'Window &amp; Door DATA INPUT'!R141="yes",'Window &amp; Door DATA INPUT'!S141="no"),"D",""))))</f>
        <v/>
      </c>
      <c r="P135" s="100" t="str">
        <f>IF(AND(C135=1,H135="yes",OR(I135=Parameters!$K$12,I135=Parameters!$K$13,I135=Parameters!$K$14)),"E",IF(AND(C135=1,H135="yes",NOT(OR(I135=Parameters!$K$12,I135=Parameters!$K$13,I135=Parameters!$K$14))),"F",""))</f>
        <v/>
      </c>
      <c r="Q135" s="100" t="str">
        <f>IF(AND(B135=1,H135="yes"),VLOOKUP(I135,Parameters!$K$4:$M$16,3,FALSE),"")</f>
        <v/>
      </c>
      <c r="R135" s="100" t="str">
        <f>IF(AND(OR(O135="A",O135="B",O135="d"),Q135="input"),'Window &amp; Door DATA INPUT'!AA141,IF(AND(O135="C",Q135="input"),'Window &amp; Door DATA INPUT'!W141,Calculations!Q135))</f>
        <v/>
      </c>
      <c r="S135" s="75" t="str">
        <f>IF('Window &amp; Door DATA INPUT'!X141="Yes",'Window &amp; Door DATA INPUT'!Y141/1000,IF(B135=1,"N/A",""))</f>
        <v/>
      </c>
      <c r="T135" s="26" t="str">
        <f>IF(Q135="calc",IF(O135="c",'Window &amp; Door DATA INPUT'!U141/1000,(Parameters!$S$4-'Window &amp; Door DATA INPUT'!Z141+Parameters!$Q$4)/1000),"")</f>
        <v/>
      </c>
      <c r="U135" s="26" t="str">
        <f t="shared" si="50"/>
        <v/>
      </c>
      <c r="V135" s="26" t="str">
        <f t="shared" si="51"/>
        <v/>
      </c>
      <c r="W135" s="80" t="str">
        <f t="shared" si="52"/>
        <v/>
      </c>
      <c r="X135" s="26" t="str">
        <f>IF(OR($H135="no",$B135=0),"",IF($I135=Parameters!$K$15,$L135/($M135/2),$L135/$M135))</f>
        <v/>
      </c>
      <c r="Y135" s="26" t="str">
        <f>IF(OR($H135="no",$B135=0),"",IF($X135&lt;0.5,Parameters!$X$4,IF($X135&lt;1,Parameters!$Y$4,IF($X135&lt;2,Parameters!$Z$4,Parameters!$AA$4))))</f>
        <v/>
      </c>
      <c r="Z135" s="26" t="str">
        <f>IF(OR($H135="no",$B135=0),"",IF($X135&lt;0.5,Parameters!$X$5,IF($X135&lt;1,Parameters!$Y$5,IF($X135&lt;2,Parameters!$Z$5,Parameters!$AA$5))))</f>
        <v/>
      </c>
      <c r="AA135" s="26" t="str">
        <f>IF(OR($H135="no",$B135=0),"",IF($I135=Parameters!$K$15,(2*($M135/2)*SIN(RADIANS(Calculations!$W135/2))),(2*$M135*SIN(RADIANS($W135/2)))))</f>
        <v/>
      </c>
      <c r="AB135" s="26" t="str">
        <f t="shared" si="10"/>
        <v/>
      </c>
      <c r="AC135" s="26" t="str">
        <f>IF(OR($H135="no",$B135=0),"",IF($I135=Parameters!$K$15,$AB135*$N135/2,$AB135*$N135))</f>
        <v/>
      </c>
      <c r="AD135" s="112" t="str">
        <f>IF(OR($H135="no",$B135=0),"",IF($I135=Parameters!$K$15,$AC135*2/Parameters!$AB$4,$AC135/Parameters!$AB$4))</f>
        <v/>
      </c>
      <c r="AE135" s="26" t="str">
        <f>IF(AND(O135="B",Q135="calc"),V135,IF(AND(O135="C",Q135="calc"),'Window &amp; Door DATA INPUT'!T141/1000,""))</f>
        <v/>
      </c>
      <c r="AF135" s="100" t="str">
        <f>IF(AND(O135="B",Q135="input"),'Window &amp; Door DATA INPUT'!AA141,IF(AND(O135="C",Q135="input",P135="F"),'Window &amp; Door DATA INPUT'!V141,IF(AND(O135="C",P135="E"),0,IF(AND(O135="D"),0,IF(AND(B135=1,C135=0),"",(Calculations!Q135))))))</f>
        <v/>
      </c>
      <c r="AG135" s="80" t="str">
        <f t="shared" si="53"/>
        <v/>
      </c>
      <c r="AH135" s="26" t="str">
        <f>IF(OR($H135="no",$C135=0),"",IF($I135=Parameters!$K$15,$L135/($M135/2),$L135/$M135))</f>
        <v/>
      </c>
      <c r="AI135" s="26" t="str">
        <f>IF(OR($H135="no",$C135=0),"",IF($AH135&lt;0.5,Parameters!$X$4,IF($AH135&lt;1,Parameters!$Y$4,IF($AH135&lt;2,Parameters!$Z$4,Parameters!$AA$4))))</f>
        <v/>
      </c>
      <c r="AJ135" s="26" t="str">
        <f>IF(OR($H135="no",$C135=0),"",IF($AH135&lt;0.5,Parameters!$X$5,IF($AH135&lt;1,Parameters!$Y$5,IF($AH135&lt;2,Parameters!$Z$5,Parameters!$AA$5))))</f>
        <v/>
      </c>
      <c r="AK135" s="26" t="str">
        <f>IF(OR($H135="no",$C135=0),"",IF($I135=Parameters!$K$15,(2*($M135/2)*SIN(RADIANS(Calculations!$AG135/2))),(2*$M135*SIN(RADIANS($AG135/2)))))</f>
        <v/>
      </c>
      <c r="AL135" s="26" t="str">
        <f t="shared" si="11"/>
        <v/>
      </c>
      <c r="AM135" s="26" t="str">
        <f>IF(OR($H135="no",$C135=0),"",IF($I135=Parameters!$K$15,$AL135*$N135/2,$AL135*$N135))</f>
        <v/>
      </c>
      <c r="AN135" s="112" t="str">
        <f>IF(OR($H135="no",$C135=0),"",IF($I135=Parameters!$K$15,$AM135*2/Parameters!$AB$4,$AM135/Parameters!$AB$4))</f>
        <v/>
      </c>
      <c r="AU135" s="5"/>
      <c r="BF135" s="5"/>
      <c r="BG135" s="5"/>
      <c r="BH135" s="5"/>
      <c r="BI135" s="292">
        <f>'Window &amp; Door DATA INPUT'!H141</f>
        <v>0</v>
      </c>
      <c r="BJ135" s="293" t="str">
        <f t="shared" si="54"/>
        <v/>
      </c>
      <c r="BK135" s="5"/>
      <c r="BL135" s="5"/>
      <c r="BM135" s="5"/>
    </row>
    <row r="136" spans="2:65" x14ac:dyDescent="0.3">
      <c r="B136" s="53">
        <f>IF('Window &amp; Door DATA INPUT'!B142&gt;1,1,0)</f>
        <v>0</v>
      </c>
      <c r="C136" s="53">
        <f>IF(AND(B136=1,OR(D136=Parameters!$D$17, D136=Parameters!$D$18,D136=Parameters!$D$19,D136=Parameters!$D$20,D136=Parameters!$D$21,D136=Parameters!$D$22, D136=Parameters!$D$23, D136=Parameters!$D$24)),1,0)</f>
        <v>0</v>
      </c>
      <c r="D136" s="55" t="str">
        <f>IF('Window &amp; Door DATA INPUT'!B142="","",'Window &amp; Door DATA INPUT'!B142)</f>
        <v/>
      </c>
      <c r="E136" s="25" t="str">
        <f>IF('Window &amp; Door DATA INPUT'!D142="","",'Window &amp; Door DATA INPUT'!D142)</f>
        <v/>
      </c>
      <c r="F136" s="25" t="str">
        <f>IF(B136=1,'Window &amp; Door DATA INPUT'!H142&amp;RESULTS!$H$5,"")</f>
        <v/>
      </c>
      <c r="G136" s="25" t="str">
        <f>IF(B136=1,VLOOKUP(F136,Parameters!$H$4:$I$20,2,FALSE),"")</f>
        <v/>
      </c>
      <c r="H136" s="25" t="str">
        <f>IF(OR('Window &amp; Door DATA INPUT'!J142=Parameters!$K$4,'Window &amp; Door DATA INPUT'!J142=Parameters!$K$11),"No",IF('Window &amp; Door DATA INPUT'!K142="","",'Window &amp; Door DATA INPUT'!K142))</f>
        <v/>
      </c>
      <c r="I136" s="25" t="str">
        <f>IF('Window &amp; Door DATA INPUT'!J142="","",'Window &amp; Door DATA INPUT'!J142)</f>
        <v/>
      </c>
      <c r="J136" s="71" t="str">
        <f>IF('Window &amp; Door DATA INPUT'!L142=Parameters!$O$5,'Window &amp; Door DATA INPUT'!O142,IF(B136=1,('Window &amp; Door DATA INPUT'!N142*'Window &amp; Door DATA INPUT'!M142)/1000000,""))</f>
        <v/>
      </c>
      <c r="K136" s="72" t="str">
        <f>IF('Window &amp; Door DATA INPUT'!J142="","",VLOOKUP('Window &amp; Door DATA INPUT'!J142,Parameters!$K$4:$L$16,2,FALSE))</f>
        <v/>
      </c>
      <c r="L136" s="26" t="str">
        <f>IF($H136="yes",IF($K136="Y",'Window &amp; Door DATA INPUT'!Q142/1000,IF($K136="N",'Window &amp; Door DATA INPUT'!P142/1000)),"")</f>
        <v/>
      </c>
      <c r="M136" s="26" t="str">
        <f>IF($H136="yes",IF($K136="Y",'Window &amp; Door DATA INPUT'!P142/1000,IF($K136="N",'Window &amp; Door DATA INPUT'!Q142/1000)),"")</f>
        <v/>
      </c>
      <c r="N136" s="71" t="str">
        <f t="shared" si="49"/>
        <v/>
      </c>
      <c r="O136" s="72" t="str">
        <f>IF(AND(B136=1,C136=0,H136="yes"),"A",IF(AND(C136=1,H136="yes",'Window &amp; Door DATA INPUT'!R142="no"),"B",IF(AND(C136=1,H136="yes",'Window &amp; Door DATA INPUT'!R142="yes",'Window &amp; Door DATA INPUT'!S142="yes"),"C",IF(AND(C136=1,H136="yes",'Window &amp; Door DATA INPUT'!R142="yes",'Window &amp; Door DATA INPUT'!S142="no"),"D",""))))</f>
        <v/>
      </c>
      <c r="P136" s="100" t="str">
        <f>IF(AND(C136=1,H136="yes",OR(I136=Parameters!$K$12,I136=Parameters!$K$13,I136=Parameters!$K$14)),"E",IF(AND(C136=1,H136="yes",NOT(OR(I136=Parameters!$K$12,I136=Parameters!$K$13,I136=Parameters!$K$14))),"F",""))</f>
        <v/>
      </c>
      <c r="Q136" s="100" t="str">
        <f>IF(AND(B136=1,H136="yes"),VLOOKUP(I136,Parameters!$K$4:$M$16,3,FALSE),"")</f>
        <v/>
      </c>
      <c r="R136" s="100" t="str">
        <f>IF(AND(OR(O136="A",O136="B",O136="d"),Q136="input"),'Window &amp; Door DATA INPUT'!AA142,IF(AND(O136="C",Q136="input"),'Window &amp; Door DATA INPUT'!W142,Calculations!Q136))</f>
        <v/>
      </c>
      <c r="S136" s="75" t="str">
        <f>IF('Window &amp; Door DATA INPUT'!X142="Yes",'Window &amp; Door DATA INPUT'!Y142/1000,IF(B136=1,"N/A",""))</f>
        <v/>
      </c>
      <c r="T136" s="26" t="str">
        <f>IF(Q136="calc",IF(O136="c",'Window &amp; Door DATA INPUT'!U142/1000,(Parameters!$S$4-'Window &amp; Door DATA INPUT'!Z142+Parameters!$Q$4)/1000),"")</f>
        <v/>
      </c>
      <c r="U136" s="26" t="str">
        <f t="shared" si="50"/>
        <v/>
      </c>
      <c r="V136" s="26" t="str">
        <f t="shared" si="51"/>
        <v/>
      </c>
      <c r="W136" s="80" t="str">
        <f t="shared" si="52"/>
        <v/>
      </c>
      <c r="X136" s="26" t="str">
        <f>IF(OR($H136="no",$B136=0),"",IF($I136=Parameters!$K$15,$L136/($M136/2),$L136/$M136))</f>
        <v/>
      </c>
      <c r="Y136" s="26" t="str">
        <f>IF(OR($H136="no",$B136=0),"",IF($X136&lt;0.5,Parameters!$X$4,IF($X136&lt;1,Parameters!$Y$4,IF($X136&lt;2,Parameters!$Z$4,Parameters!$AA$4))))</f>
        <v/>
      </c>
      <c r="Z136" s="26" t="str">
        <f>IF(OR($H136="no",$B136=0),"",IF($X136&lt;0.5,Parameters!$X$5,IF($X136&lt;1,Parameters!$Y$5,IF($X136&lt;2,Parameters!$Z$5,Parameters!$AA$5))))</f>
        <v/>
      </c>
      <c r="AA136" s="26" t="str">
        <f>IF(OR($H136="no",$B136=0),"",IF($I136=Parameters!$K$15,(2*($M136/2)*SIN(RADIANS(Calculations!$W136/2))),(2*$M136*SIN(RADIANS($W136/2)))))</f>
        <v/>
      </c>
      <c r="AB136" s="26" t="str">
        <f t="shared" si="10"/>
        <v/>
      </c>
      <c r="AC136" s="26" t="str">
        <f>IF(OR($H136="no",$B136=0),"",IF($I136=Parameters!$K$15,$AB136*$N136/2,$AB136*$N136))</f>
        <v/>
      </c>
      <c r="AD136" s="112" t="str">
        <f>IF(OR($H136="no",$B136=0),"",IF($I136=Parameters!$K$15,$AC136*2/Parameters!$AB$4,$AC136/Parameters!$AB$4))</f>
        <v/>
      </c>
      <c r="AE136" s="26" t="str">
        <f>IF(AND(O136="B",Q136="calc"),V136,IF(AND(O136="C",Q136="calc"),'Window &amp; Door DATA INPUT'!T142/1000,""))</f>
        <v/>
      </c>
      <c r="AF136" s="100" t="str">
        <f>IF(AND(O136="B",Q136="input"),'Window &amp; Door DATA INPUT'!AA142,IF(AND(O136="C",Q136="input",P136="F"),'Window &amp; Door DATA INPUT'!V142,IF(AND(O136="C",P136="E"),0,IF(AND(O136="D"),0,IF(AND(B136=1,C136=0),"",(Calculations!Q136))))))</f>
        <v/>
      </c>
      <c r="AG136" s="80" t="str">
        <f t="shared" si="53"/>
        <v/>
      </c>
      <c r="AH136" s="26" t="str">
        <f>IF(OR($H136="no",$C136=0),"",IF($I136=Parameters!$K$15,$L136/($M136/2),$L136/$M136))</f>
        <v/>
      </c>
      <c r="AI136" s="26" t="str">
        <f>IF(OR($H136="no",$C136=0),"",IF($AH136&lt;0.5,Parameters!$X$4,IF($AH136&lt;1,Parameters!$Y$4,IF($AH136&lt;2,Parameters!$Z$4,Parameters!$AA$4))))</f>
        <v/>
      </c>
      <c r="AJ136" s="26" t="str">
        <f>IF(OR($H136="no",$C136=0),"",IF($AH136&lt;0.5,Parameters!$X$5,IF($AH136&lt;1,Parameters!$Y$5,IF($AH136&lt;2,Parameters!$Z$5,Parameters!$AA$5))))</f>
        <v/>
      </c>
      <c r="AK136" s="26" t="str">
        <f>IF(OR($H136="no",$C136=0),"",IF($I136=Parameters!$K$15,(2*($M136/2)*SIN(RADIANS(Calculations!$AG136/2))),(2*$M136*SIN(RADIANS($AG136/2)))))</f>
        <v/>
      </c>
      <c r="AL136" s="26" t="str">
        <f t="shared" si="11"/>
        <v/>
      </c>
      <c r="AM136" s="26" t="str">
        <f>IF(OR($H136="no",$C136=0),"",IF($I136=Parameters!$K$15,$AL136*$N136/2,$AL136*$N136))</f>
        <v/>
      </c>
      <c r="AN136" s="112" t="str">
        <f>IF(OR($H136="no",$C136=0),"",IF($I136=Parameters!$K$15,$AM136*2/Parameters!$AB$4,$AM136/Parameters!$AB$4))</f>
        <v/>
      </c>
      <c r="AU136" s="5"/>
      <c r="BF136" s="5"/>
      <c r="BG136" s="5"/>
      <c r="BH136" s="5"/>
      <c r="BI136" s="292">
        <f>'Window &amp; Door DATA INPUT'!H142</f>
        <v>0</v>
      </c>
      <c r="BJ136" s="293" t="str">
        <f t="shared" si="54"/>
        <v/>
      </c>
      <c r="BK136" s="5"/>
      <c r="BL136" s="5"/>
      <c r="BM136" s="5"/>
    </row>
    <row r="137" spans="2:65" x14ac:dyDescent="0.3">
      <c r="B137" s="53">
        <f>IF('Window &amp; Door DATA INPUT'!B143&gt;1,1,0)</f>
        <v>0</v>
      </c>
      <c r="C137" s="53">
        <f>IF(AND(B137=1,OR(D137=Parameters!$D$17, D137=Parameters!$D$18,D137=Parameters!$D$19,D137=Parameters!$D$20,D137=Parameters!$D$21,D137=Parameters!$D$22, D137=Parameters!$D$23, D137=Parameters!$D$24)),1,0)</f>
        <v>0</v>
      </c>
      <c r="D137" s="55" t="str">
        <f>IF('Window &amp; Door DATA INPUT'!B143="","",'Window &amp; Door DATA INPUT'!B143)</f>
        <v/>
      </c>
      <c r="E137" s="25" t="str">
        <f>IF('Window &amp; Door DATA INPUT'!D143="","",'Window &amp; Door DATA INPUT'!D143)</f>
        <v/>
      </c>
      <c r="F137" s="25" t="str">
        <f>IF(B137=1,'Window &amp; Door DATA INPUT'!H143&amp;RESULTS!$H$5,"")</f>
        <v/>
      </c>
      <c r="G137" s="25" t="str">
        <f>IF(B137=1,VLOOKUP(F137,Parameters!$H$4:$I$20,2,FALSE),"")</f>
        <v/>
      </c>
      <c r="H137" s="25" t="str">
        <f>IF(OR('Window &amp; Door DATA INPUT'!J143=Parameters!$K$4,'Window &amp; Door DATA INPUT'!J143=Parameters!$K$11),"No",IF('Window &amp; Door DATA INPUT'!K143="","",'Window &amp; Door DATA INPUT'!K143))</f>
        <v/>
      </c>
      <c r="I137" s="25" t="str">
        <f>IF('Window &amp; Door DATA INPUT'!J143="","",'Window &amp; Door DATA INPUT'!J143)</f>
        <v/>
      </c>
      <c r="J137" s="71" t="str">
        <f>IF('Window &amp; Door DATA INPUT'!L143=Parameters!$O$5,'Window &amp; Door DATA INPUT'!O143,IF(B137=1,('Window &amp; Door DATA INPUT'!N143*'Window &amp; Door DATA INPUT'!M143)/1000000,""))</f>
        <v/>
      </c>
      <c r="K137" s="72" t="str">
        <f>IF('Window &amp; Door DATA INPUT'!J143="","",VLOOKUP('Window &amp; Door DATA INPUT'!J143,Parameters!$K$4:$L$16,2,FALSE))</f>
        <v/>
      </c>
      <c r="L137" s="26" t="str">
        <f>IF($H137="yes",IF($K137="Y",'Window &amp; Door DATA INPUT'!Q143/1000,IF($K137="N",'Window &amp; Door DATA INPUT'!P143/1000)),"")</f>
        <v/>
      </c>
      <c r="M137" s="26" t="str">
        <f>IF($H137="yes",IF($K137="Y",'Window &amp; Door DATA INPUT'!P143/1000,IF($K137="N",'Window &amp; Door DATA INPUT'!Q143/1000)),"")</f>
        <v/>
      </c>
      <c r="N137" s="71" t="str">
        <f t="shared" si="49"/>
        <v/>
      </c>
      <c r="O137" s="72" t="str">
        <f>IF(AND(B137=1,C137=0,H137="yes"),"A",IF(AND(C137=1,H137="yes",'Window &amp; Door DATA INPUT'!R143="no"),"B",IF(AND(C137=1,H137="yes",'Window &amp; Door DATA INPUT'!R143="yes",'Window &amp; Door DATA INPUT'!S143="yes"),"C",IF(AND(C137=1,H137="yes",'Window &amp; Door DATA INPUT'!R143="yes",'Window &amp; Door DATA INPUT'!S143="no"),"D",""))))</f>
        <v/>
      </c>
      <c r="P137" s="100" t="str">
        <f>IF(AND(C137=1,H137="yes",OR(I137=Parameters!$K$12,I137=Parameters!$K$13,I137=Parameters!$K$14)),"E",IF(AND(C137=1,H137="yes",NOT(OR(I137=Parameters!$K$12,I137=Parameters!$K$13,I137=Parameters!$K$14))),"F",""))</f>
        <v/>
      </c>
      <c r="Q137" s="100" t="str">
        <f>IF(AND(B137=1,H137="yes"),VLOOKUP(I137,Parameters!$K$4:$M$16,3,FALSE),"")</f>
        <v/>
      </c>
      <c r="R137" s="100" t="str">
        <f>IF(AND(OR(O137="A",O137="B",O137="d"),Q137="input"),'Window &amp; Door DATA INPUT'!AA143,IF(AND(O137="C",Q137="input"),'Window &amp; Door DATA INPUT'!W143,Calculations!Q137))</f>
        <v/>
      </c>
      <c r="S137" s="75" t="str">
        <f>IF('Window &amp; Door DATA INPUT'!X143="Yes",'Window &amp; Door DATA INPUT'!Y143/1000,IF(B137=1,"N/A",""))</f>
        <v/>
      </c>
      <c r="T137" s="26" t="str">
        <f>IF(Q137="calc",IF(O137="c",'Window &amp; Door DATA INPUT'!U143/1000,(Parameters!$S$4-'Window &amp; Door DATA INPUT'!Z143+Parameters!$Q$4)/1000),"")</f>
        <v/>
      </c>
      <c r="U137" s="26" t="str">
        <f t="shared" si="50"/>
        <v/>
      </c>
      <c r="V137" s="26" t="str">
        <f t="shared" si="51"/>
        <v/>
      </c>
      <c r="W137" s="80" t="str">
        <f t="shared" si="52"/>
        <v/>
      </c>
      <c r="X137" s="26" t="str">
        <f>IF(OR($H137="no",$B137=0),"",IF($I137=Parameters!$K$15,$L137/($M137/2),$L137/$M137))</f>
        <v/>
      </c>
      <c r="Y137" s="26" t="str">
        <f>IF(OR($H137="no",$B137=0),"",IF($X137&lt;0.5,Parameters!$X$4,IF($X137&lt;1,Parameters!$Y$4,IF($X137&lt;2,Parameters!$Z$4,Parameters!$AA$4))))</f>
        <v/>
      </c>
      <c r="Z137" s="26" t="str">
        <f>IF(OR($H137="no",$B137=0),"",IF($X137&lt;0.5,Parameters!$X$5,IF($X137&lt;1,Parameters!$Y$5,IF($X137&lt;2,Parameters!$Z$5,Parameters!$AA$5))))</f>
        <v/>
      </c>
      <c r="AA137" s="26" t="str">
        <f>IF(OR($H137="no",$B137=0),"",IF($I137=Parameters!$K$15,(2*($M137/2)*SIN(RADIANS(Calculations!$W137/2))),(2*$M137*SIN(RADIANS($W137/2)))))</f>
        <v/>
      </c>
      <c r="AB137" s="26" t="str">
        <f t="shared" si="10"/>
        <v/>
      </c>
      <c r="AC137" s="26" t="str">
        <f>IF(OR($H137="no",$B137=0),"",IF($I137=Parameters!$K$15,$AB137*$N137/2,$AB137*$N137))</f>
        <v/>
      </c>
      <c r="AD137" s="112" t="str">
        <f>IF(OR($H137="no",$B137=0),"",IF($I137=Parameters!$K$15,$AC137*2/Parameters!$AB$4,$AC137/Parameters!$AB$4))</f>
        <v/>
      </c>
      <c r="AE137" s="26" t="str">
        <f>IF(AND(O137="B",Q137="calc"),V137,IF(AND(O137="C",Q137="calc"),'Window &amp; Door DATA INPUT'!T143/1000,""))</f>
        <v/>
      </c>
      <c r="AF137" s="100" t="str">
        <f>IF(AND(O137="B",Q137="input"),'Window &amp; Door DATA INPUT'!AA143,IF(AND(O137="C",Q137="input",P137="F"),'Window &amp; Door DATA INPUT'!V143,IF(AND(O137="C",P137="E"),0,IF(AND(O137="D"),0,IF(AND(B137=1,C137=0),"",(Calculations!Q137))))))</f>
        <v/>
      </c>
      <c r="AG137" s="80" t="str">
        <f t="shared" si="53"/>
        <v/>
      </c>
      <c r="AH137" s="26" t="str">
        <f>IF(OR($H137="no",$C137=0),"",IF($I137=Parameters!$K$15,$L137/($M137/2),$L137/$M137))</f>
        <v/>
      </c>
      <c r="AI137" s="26" t="str">
        <f>IF(OR($H137="no",$C137=0),"",IF($AH137&lt;0.5,Parameters!$X$4,IF($AH137&lt;1,Parameters!$Y$4,IF($AH137&lt;2,Parameters!$Z$4,Parameters!$AA$4))))</f>
        <v/>
      </c>
      <c r="AJ137" s="26" t="str">
        <f>IF(OR($H137="no",$C137=0),"",IF($AH137&lt;0.5,Parameters!$X$5,IF($AH137&lt;1,Parameters!$Y$5,IF($AH137&lt;2,Parameters!$Z$5,Parameters!$AA$5))))</f>
        <v/>
      </c>
      <c r="AK137" s="26" t="str">
        <f>IF(OR($H137="no",$C137=0),"",IF($I137=Parameters!$K$15,(2*($M137/2)*SIN(RADIANS(Calculations!$AG137/2))),(2*$M137*SIN(RADIANS($AG137/2)))))</f>
        <v/>
      </c>
      <c r="AL137" s="26" t="str">
        <f t="shared" si="11"/>
        <v/>
      </c>
      <c r="AM137" s="26" t="str">
        <f>IF(OR($H137="no",$C137=0),"",IF($I137=Parameters!$K$15,$AL137*$N137/2,$AL137*$N137))</f>
        <v/>
      </c>
      <c r="AN137" s="112" t="str">
        <f>IF(OR($H137="no",$C137=0),"",IF($I137=Parameters!$K$15,$AM137*2/Parameters!$AB$4,$AM137/Parameters!$AB$4))</f>
        <v/>
      </c>
      <c r="AU137" s="5"/>
      <c r="BF137" s="5"/>
      <c r="BG137" s="5"/>
      <c r="BH137" s="5"/>
      <c r="BI137" s="292">
        <f>'Window &amp; Door DATA INPUT'!H143</f>
        <v>0</v>
      </c>
      <c r="BJ137" s="293" t="str">
        <f t="shared" si="54"/>
        <v/>
      </c>
      <c r="BK137" s="5"/>
      <c r="BL137" s="5"/>
      <c r="BM137" s="5"/>
    </row>
    <row r="138" spans="2:65" ht="14.55" customHeight="1" x14ac:dyDescent="0.3">
      <c r="B138" s="53">
        <f>IF('Window &amp; Door DATA INPUT'!B144&gt;1,1,0)</f>
        <v>0</v>
      </c>
      <c r="C138" s="53">
        <f>IF(AND(B138=1,OR(D138=Parameters!$D$17, D138=Parameters!$D$18,D138=Parameters!$D$19,D138=Parameters!$D$20,D138=Parameters!$D$21,D138=Parameters!$D$22, D138=Parameters!$D$23, D138=Parameters!$D$24)),1,0)</f>
        <v>0</v>
      </c>
      <c r="D138" s="55" t="str">
        <f>IF('Window &amp; Door DATA INPUT'!B144="","",'Window &amp; Door DATA INPUT'!B144)</f>
        <v/>
      </c>
      <c r="E138" s="25" t="str">
        <f>IF('Window &amp; Door DATA INPUT'!D144="","",'Window &amp; Door DATA INPUT'!D144)</f>
        <v/>
      </c>
      <c r="F138" s="25" t="str">
        <f>IF(B138=1,'Window &amp; Door DATA INPUT'!H144&amp;RESULTS!$H$5,"")</f>
        <v/>
      </c>
      <c r="G138" s="25" t="str">
        <f>IF(B138=1,VLOOKUP(F138,Parameters!$H$4:$I$20,2,FALSE),"")</f>
        <v/>
      </c>
      <c r="H138" s="25" t="str">
        <f>IF(OR('Window &amp; Door DATA INPUT'!J144=Parameters!$K$4,'Window &amp; Door DATA INPUT'!J144=Parameters!$K$11),"No",IF('Window &amp; Door DATA INPUT'!K144="","",'Window &amp; Door DATA INPUT'!K144))</f>
        <v/>
      </c>
      <c r="I138" s="25" t="str">
        <f>IF('Window &amp; Door DATA INPUT'!J144="","",'Window &amp; Door DATA INPUT'!J144)</f>
        <v/>
      </c>
      <c r="J138" s="71" t="str">
        <f>IF('Window &amp; Door DATA INPUT'!L144=Parameters!$O$5,'Window &amp; Door DATA INPUT'!O144,IF(B138=1,('Window &amp; Door DATA INPUT'!N144*'Window &amp; Door DATA INPUT'!M144)/1000000,""))</f>
        <v/>
      </c>
      <c r="K138" s="72" t="str">
        <f>IF('Window &amp; Door DATA INPUT'!J144="","",VLOOKUP('Window &amp; Door DATA INPUT'!J144,Parameters!$K$4:$L$16,2,FALSE))</f>
        <v/>
      </c>
      <c r="L138" s="26" t="str">
        <f>IF($H138="yes",IF($K138="Y",'Window &amp; Door DATA INPUT'!Q144/1000,IF($K138="N",'Window &amp; Door DATA INPUT'!P144/1000)),"")</f>
        <v/>
      </c>
      <c r="M138" s="26" t="str">
        <f>IF($H138="yes",IF($K138="Y",'Window &amp; Door DATA INPUT'!P144/1000,IF($K138="N",'Window &amp; Door DATA INPUT'!Q144/1000)),"")</f>
        <v/>
      </c>
      <c r="N138" s="71" t="str">
        <f t="shared" si="49"/>
        <v/>
      </c>
      <c r="O138" s="72" t="str">
        <f>IF(AND(B138=1,C138=0,H138="yes"),"A",IF(AND(C138=1,H138="yes",'Window &amp; Door DATA INPUT'!R144="no"),"B",IF(AND(C138=1,H138="yes",'Window &amp; Door DATA INPUT'!R144="yes",'Window &amp; Door DATA INPUT'!S144="yes"),"C",IF(AND(C138=1,H138="yes",'Window &amp; Door DATA INPUT'!R144="yes",'Window &amp; Door DATA INPUT'!S144="no"),"D",""))))</f>
        <v/>
      </c>
      <c r="P138" s="100" t="str">
        <f>IF(AND(C138=1,H138="yes",OR(I138=Parameters!$K$12,I138=Parameters!$K$13,I138=Parameters!$K$14)),"E",IF(AND(C138=1,H138="yes",NOT(OR(I138=Parameters!$K$12,I138=Parameters!$K$13,I138=Parameters!$K$14))),"F",""))</f>
        <v/>
      </c>
      <c r="Q138" s="100" t="str">
        <f>IF(AND(B138=1,H138="yes"),VLOOKUP(I138,Parameters!$K$4:$M$16,3,FALSE),"")</f>
        <v/>
      </c>
      <c r="R138" s="100" t="str">
        <f>IF(AND(OR(O138="A",O138="B",O138="d"),Q138="input"),'Window &amp; Door DATA INPUT'!AA144,IF(AND(O138="C",Q138="input"),'Window &amp; Door DATA INPUT'!W144,Calculations!Q138))</f>
        <v/>
      </c>
      <c r="S138" s="75" t="str">
        <f>IF('Window &amp; Door DATA INPUT'!X144="Yes",'Window &amp; Door DATA INPUT'!Y144/1000,IF(B138=1,"N/A",""))</f>
        <v/>
      </c>
      <c r="T138" s="26" t="str">
        <f>IF(Q138="calc",IF(O138="c",'Window &amp; Door DATA INPUT'!U144/1000,(Parameters!$S$4-'Window &amp; Door DATA INPUT'!Z144+Parameters!$Q$4)/1000),"")</f>
        <v/>
      </c>
      <c r="U138" s="26" t="str">
        <f t="shared" si="50"/>
        <v/>
      </c>
      <c r="V138" s="26" t="str">
        <f t="shared" si="51"/>
        <v/>
      </c>
      <c r="W138" s="80" t="str">
        <f t="shared" si="52"/>
        <v/>
      </c>
      <c r="X138" s="26" t="str">
        <f>IF(OR($H138="no",$B138=0),"",IF($I138=Parameters!$K$15,$L138/($M138/2),$L138/$M138))</f>
        <v/>
      </c>
      <c r="Y138" s="26" t="str">
        <f>IF(OR($H138="no",$B138=0),"",IF($X138&lt;0.5,Parameters!$X$4,IF($X138&lt;1,Parameters!$Y$4,IF($X138&lt;2,Parameters!$Z$4,Parameters!$AA$4))))</f>
        <v/>
      </c>
      <c r="Z138" s="26" t="str">
        <f>IF(OR($H138="no",$B138=0),"",IF($X138&lt;0.5,Parameters!$X$5,IF($X138&lt;1,Parameters!$Y$5,IF($X138&lt;2,Parameters!$Z$5,Parameters!$AA$5))))</f>
        <v/>
      </c>
      <c r="AA138" s="26" t="str">
        <f>IF(OR($H138="no",$B138=0),"",IF($I138=Parameters!$K$15,(2*($M138/2)*SIN(RADIANS(Calculations!$W138/2))),(2*$M138*SIN(RADIANS($W138/2)))))</f>
        <v/>
      </c>
      <c r="AB138" s="26" t="str">
        <f t="shared" si="10"/>
        <v/>
      </c>
      <c r="AC138" s="26" t="str">
        <f>IF(OR($H138="no",$B138=0),"",IF($I138=Parameters!$K$15,$AB138*$N138/2,$AB138*$N138))</f>
        <v/>
      </c>
      <c r="AD138" s="112" t="str">
        <f>IF(OR($H138="no",$B138=0),"",IF($I138=Parameters!$K$15,$AC138*2/Parameters!$AB$4,$AC138/Parameters!$AB$4))</f>
        <v/>
      </c>
      <c r="AE138" s="26" t="str">
        <f>IF(AND(O138="B",Q138="calc"),V138,IF(AND(O138="C",Q138="calc"),'Window &amp; Door DATA INPUT'!T144/1000,""))</f>
        <v/>
      </c>
      <c r="AF138" s="100" t="str">
        <f>IF(AND(O138="B",Q138="input"),'Window &amp; Door DATA INPUT'!AA144,IF(AND(O138="C",Q138="input",P138="F"),'Window &amp; Door DATA INPUT'!V144,IF(AND(O138="C",P138="E"),0,IF(AND(O138="D"),0,IF(AND(B138=1,C138=0),"",(Calculations!Q138))))))</f>
        <v/>
      </c>
      <c r="AG138" s="80" t="str">
        <f t="shared" si="53"/>
        <v/>
      </c>
      <c r="AH138" s="26" t="str">
        <f>IF(OR($H138="no",$C138=0),"",IF($I138=Parameters!$K$15,$L138/($M138/2),$L138/$M138))</f>
        <v/>
      </c>
      <c r="AI138" s="26" t="str">
        <f>IF(OR($H138="no",$C138=0),"",IF($AH138&lt;0.5,Parameters!$X$4,IF($AH138&lt;1,Parameters!$Y$4,IF($AH138&lt;2,Parameters!$Z$4,Parameters!$AA$4))))</f>
        <v/>
      </c>
      <c r="AJ138" s="26" t="str">
        <f>IF(OR($H138="no",$C138=0),"",IF($AH138&lt;0.5,Parameters!$X$5,IF($AH138&lt;1,Parameters!$Y$5,IF($AH138&lt;2,Parameters!$Z$5,Parameters!$AA$5))))</f>
        <v/>
      </c>
      <c r="AK138" s="26" t="str">
        <f>IF(OR($H138="no",$C138=0),"",IF($I138=Parameters!$K$15,(2*($M138/2)*SIN(RADIANS(Calculations!$AG138/2))),(2*$M138*SIN(RADIANS($AG138/2)))))</f>
        <v/>
      </c>
      <c r="AL138" s="26" t="str">
        <f t="shared" si="11"/>
        <v/>
      </c>
      <c r="AM138" s="26" t="str">
        <f>IF(OR($H138="no",$C138=0),"",IF($I138=Parameters!$K$15,$AL138*$N138/2,$AL138*$N138))</f>
        <v/>
      </c>
      <c r="AN138" s="112" t="str">
        <f>IF(OR($H138="no",$C138=0),"",IF($I138=Parameters!$K$15,$AM138*2/Parameters!$AB$4,$AM138/Parameters!$AB$4))</f>
        <v/>
      </c>
      <c r="AU138" s="5"/>
      <c r="BI138" s="292">
        <f>'Window &amp; Door DATA INPUT'!H144</f>
        <v>0</v>
      </c>
      <c r="BJ138" s="293" t="str">
        <f t="shared" si="54"/>
        <v/>
      </c>
    </row>
    <row r="139" spans="2:65" x14ac:dyDescent="0.3">
      <c r="B139" s="53">
        <f>IF('Window &amp; Door DATA INPUT'!B145&gt;1,1,0)</f>
        <v>0</v>
      </c>
      <c r="C139" s="53">
        <f>IF(AND(B139=1,OR(D139=Parameters!$D$17, D139=Parameters!$D$18,D139=Parameters!$D$19,D139=Parameters!$D$20,D139=Parameters!$D$21,D139=Parameters!$D$22, D139=Parameters!$D$23, D139=Parameters!$D$24)),1,0)</f>
        <v>0</v>
      </c>
      <c r="D139" s="55" t="str">
        <f>IF('Window &amp; Door DATA INPUT'!B145="","",'Window &amp; Door DATA INPUT'!B145)</f>
        <v/>
      </c>
      <c r="E139" s="25" t="str">
        <f>IF('Window &amp; Door DATA INPUT'!D145="","",'Window &amp; Door DATA INPUT'!D145)</f>
        <v/>
      </c>
      <c r="F139" s="25" t="str">
        <f>IF(B139=1,'Window &amp; Door DATA INPUT'!H145&amp;RESULTS!$H$5,"")</f>
        <v/>
      </c>
      <c r="G139" s="25" t="str">
        <f>IF(B139=1,VLOOKUP(F139,Parameters!$H$4:$I$20,2,FALSE),"")</f>
        <v/>
      </c>
      <c r="H139" s="25" t="str">
        <f>IF(OR('Window &amp; Door DATA INPUT'!J145=Parameters!$K$4,'Window &amp; Door DATA INPUT'!J145=Parameters!$K$11),"No",IF('Window &amp; Door DATA INPUT'!K145="","",'Window &amp; Door DATA INPUT'!K145))</f>
        <v/>
      </c>
      <c r="I139" s="25" t="str">
        <f>IF('Window &amp; Door DATA INPUT'!J145="","",'Window &amp; Door DATA INPUT'!J145)</f>
        <v/>
      </c>
      <c r="J139" s="71" t="str">
        <f>IF('Window &amp; Door DATA INPUT'!L145=Parameters!$O$5,'Window &amp; Door DATA INPUT'!O145,IF(B139=1,('Window &amp; Door DATA INPUT'!N145*'Window &amp; Door DATA INPUT'!M145)/1000000,""))</f>
        <v/>
      </c>
      <c r="K139" s="72" t="str">
        <f>IF('Window &amp; Door DATA INPUT'!J145="","",VLOOKUP('Window &amp; Door DATA INPUT'!J145,Parameters!$K$4:$L$16,2,FALSE))</f>
        <v/>
      </c>
      <c r="L139" s="26" t="str">
        <f>IF($H139="yes",IF($K139="Y",'Window &amp; Door DATA INPUT'!Q145/1000,IF($K139="N",'Window &amp; Door DATA INPUT'!P145/1000)),"")</f>
        <v/>
      </c>
      <c r="M139" s="26" t="str">
        <f>IF($H139="yes",IF($K139="Y",'Window &amp; Door DATA INPUT'!P145/1000,IF($K139="N",'Window &amp; Door DATA INPUT'!Q145/1000)),"")</f>
        <v/>
      </c>
      <c r="N139" s="71" t="str">
        <f t="shared" si="49"/>
        <v/>
      </c>
      <c r="O139" s="72" t="str">
        <f>IF(AND(B139=1,C139=0,H139="yes"),"A",IF(AND(C139=1,H139="yes",'Window &amp; Door DATA INPUT'!R145="no"),"B",IF(AND(C139=1,H139="yes",'Window &amp; Door DATA INPUT'!R145="yes",'Window &amp; Door DATA INPUT'!S145="yes"),"C",IF(AND(C139=1,H139="yes",'Window &amp; Door DATA INPUT'!R145="yes",'Window &amp; Door DATA INPUT'!S145="no"),"D",""))))</f>
        <v/>
      </c>
      <c r="P139" s="100" t="str">
        <f>IF(AND(C139=1,H139="yes",OR(I139=Parameters!$K$12,I139=Parameters!$K$13,I139=Parameters!$K$14)),"E",IF(AND(C139=1,H139="yes",NOT(OR(I139=Parameters!$K$12,I139=Parameters!$K$13,I139=Parameters!$K$14))),"F",""))</f>
        <v/>
      </c>
      <c r="Q139" s="100" t="str">
        <f>IF(AND(B139=1,H139="yes"),VLOOKUP(I139,Parameters!$K$4:$M$16,3,FALSE),"")</f>
        <v/>
      </c>
      <c r="R139" s="100" t="str">
        <f>IF(AND(OR(O139="A",O139="B",O139="d"),Q139="input"),'Window &amp; Door DATA INPUT'!AA145,IF(AND(O139="C",Q139="input"),'Window &amp; Door DATA INPUT'!W145,Calculations!Q139))</f>
        <v/>
      </c>
      <c r="S139" s="75" t="str">
        <f>IF('Window &amp; Door DATA INPUT'!X145="Yes",'Window &amp; Door DATA INPUT'!Y145/1000,IF(B139=1,"N/A",""))</f>
        <v/>
      </c>
      <c r="T139" s="26" t="str">
        <f>IF(Q139="calc",IF(O139="c",'Window &amp; Door DATA INPUT'!U145/1000,(Parameters!$S$4-'Window &amp; Door DATA INPUT'!Z145+Parameters!$Q$4)/1000),"")</f>
        <v/>
      </c>
      <c r="U139" s="26" t="str">
        <f t="shared" si="50"/>
        <v/>
      </c>
      <c r="V139" s="26" t="str">
        <f t="shared" si="51"/>
        <v/>
      </c>
      <c r="W139" s="80" t="str">
        <f t="shared" si="52"/>
        <v/>
      </c>
      <c r="X139" s="26" t="str">
        <f>IF(OR($H139="no",$B139=0),"",IF($I139=Parameters!$K$15,$L139/($M139/2),$L139/$M139))</f>
        <v/>
      </c>
      <c r="Y139" s="26" t="str">
        <f>IF(OR($H139="no",$B139=0),"",IF($X139&lt;0.5,Parameters!$X$4,IF($X139&lt;1,Parameters!$Y$4,IF($X139&lt;2,Parameters!$Z$4,Parameters!$AA$4))))</f>
        <v/>
      </c>
      <c r="Z139" s="26" t="str">
        <f>IF(OR($H139="no",$B139=0),"",IF($X139&lt;0.5,Parameters!$X$5,IF($X139&lt;1,Parameters!$Y$5,IF($X139&lt;2,Parameters!$Z$5,Parameters!$AA$5))))</f>
        <v/>
      </c>
      <c r="AA139" s="26" t="str">
        <f>IF(OR($H139="no",$B139=0),"",IF($I139=Parameters!$K$15,(2*($M139/2)*SIN(RADIANS(Calculations!$W139/2))),(2*$M139*SIN(RADIANS($W139/2)))))</f>
        <v/>
      </c>
      <c r="AB139" s="26" t="str">
        <f t="shared" si="10"/>
        <v/>
      </c>
      <c r="AC139" s="26" t="str">
        <f>IF(OR($H139="no",$B139=0),"",IF($I139=Parameters!$K$15,$AB139*$N139/2,$AB139*$N139))</f>
        <v/>
      </c>
      <c r="AD139" s="112" t="str">
        <f>IF(OR($H139="no",$B139=0),"",IF($I139=Parameters!$K$15,$AC139*2/Parameters!$AB$4,$AC139/Parameters!$AB$4))</f>
        <v/>
      </c>
      <c r="AE139" s="26" t="str">
        <f>IF(AND(O139="B",Q139="calc"),V139,IF(AND(O139="C",Q139="calc"),'Window &amp; Door DATA INPUT'!T145/1000,""))</f>
        <v/>
      </c>
      <c r="AF139" s="100" t="str">
        <f>IF(AND(O139="B",Q139="input"),'Window &amp; Door DATA INPUT'!AA145,IF(AND(O139="C",Q139="input",P139="F"),'Window &amp; Door DATA INPUT'!V145,IF(AND(O139="C",P139="E"),0,IF(AND(O139="D"),0,IF(AND(B139=1,C139=0),"",(Calculations!Q139))))))</f>
        <v/>
      </c>
      <c r="AG139" s="80" t="str">
        <f t="shared" si="53"/>
        <v/>
      </c>
      <c r="AH139" s="26" t="str">
        <f>IF(OR($H139="no",$C139=0),"",IF($I139=Parameters!$K$15,$L139/($M139/2),$L139/$M139))</f>
        <v/>
      </c>
      <c r="AI139" s="26" t="str">
        <f>IF(OR($H139="no",$C139=0),"",IF($AH139&lt;0.5,Parameters!$X$4,IF($AH139&lt;1,Parameters!$Y$4,IF($AH139&lt;2,Parameters!$Z$4,Parameters!$AA$4))))</f>
        <v/>
      </c>
      <c r="AJ139" s="26" t="str">
        <f>IF(OR($H139="no",$C139=0),"",IF($AH139&lt;0.5,Parameters!$X$5,IF($AH139&lt;1,Parameters!$Y$5,IF($AH139&lt;2,Parameters!$Z$5,Parameters!$AA$5))))</f>
        <v/>
      </c>
      <c r="AK139" s="26" t="str">
        <f>IF(OR($H139="no",$C139=0),"",IF($I139=Parameters!$K$15,(2*($M139/2)*SIN(RADIANS(Calculations!$AG139/2))),(2*$M139*SIN(RADIANS($AG139/2)))))</f>
        <v/>
      </c>
      <c r="AL139" s="26" t="str">
        <f t="shared" si="11"/>
        <v/>
      </c>
      <c r="AM139" s="26" t="str">
        <f>IF(OR($H139="no",$C139=0),"",IF($I139=Parameters!$K$15,$AL139*$N139/2,$AL139*$N139))</f>
        <v/>
      </c>
      <c r="AN139" s="112" t="str">
        <f>IF(OR($H139="no",$C139=0),"",IF($I139=Parameters!$K$15,$AM139*2/Parameters!$AB$4,$AM139/Parameters!$AB$4))</f>
        <v/>
      </c>
      <c r="AU139" s="5"/>
      <c r="BI139" s="292">
        <f>'Window &amp; Door DATA INPUT'!H145</f>
        <v>0</v>
      </c>
      <c r="BJ139" s="293" t="str">
        <f t="shared" si="54"/>
        <v/>
      </c>
    </row>
    <row r="140" spans="2:65" x14ac:dyDescent="0.3">
      <c r="B140" s="53">
        <f>IF('Window &amp; Door DATA INPUT'!B146&gt;1,1,0)</f>
        <v>0</v>
      </c>
      <c r="C140" s="53">
        <f>IF(AND(B140=1,OR(D140=Parameters!$D$17, D140=Parameters!$D$18,D140=Parameters!$D$19,D140=Parameters!$D$20,D140=Parameters!$D$21,D140=Parameters!$D$22, D140=Parameters!$D$23, D140=Parameters!$D$24)),1,0)</f>
        <v>0</v>
      </c>
      <c r="D140" s="55" t="str">
        <f>IF('Window &amp; Door DATA INPUT'!B146="","",'Window &amp; Door DATA INPUT'!B146)</f>
        <v/>
      </c>
      <c r="E140" s="25" t="str">
        <f>IF('Window &amp; Door DATA INPUT'!D146="","",'Window &amp; Door DATA INPUT'!D146)</f>
        <v/>
      </c>
      <c r="F140" s="25" t="str">
        <f>IF(B140=1,'Window &amp; Door DATA INPUT'!H146&amp;RESULTS!$H$5,"")</f>
        <v/>
      </c>
      <c r="G140" s="25" t="str">
        <f>IF(B140=1,VLOOKUP(F140,Parameters!$H$4:$I$20,2,FALSE),"")</f>
        <v/>
      </c>
      <c r="H140" s="25" t="str">
        <f>IF(OR('Window &amp; Door DATA INPUT'!J146=Parameters!$K$4,'Window &amp; Door DATA INPUT'!J146=Parameters!$K$11),"No",IF('Window &amp; Door DATA INPUT'!K146="","",'Window &amp; Door DATA INPUT'!K146))</f>
        <v/>
      </c>
      <c r="I140" s="25" t="str">
        <f>IF('Window &amp; Door DATA INPUT'!J146="","",'Window &amp; Door DATA INPUT'!J146)</f>
        <v/>
      </c>
      <c r="J140" s="71" t="str">
        <f>IF('Window &amp; Door DATA INPUT'!L146=Parameters!$O$5,'Window &amp; Door DATA INPUT'!O146,IF(B140=1,('Window &amp; Door DATA INPUT'!N146*'Window &amp; Door DATA INPUT'!M146)/1000000,""))</f>
        <v/>
      </c>
      <c r="K140" s="72" t="str">
        <f>IF('Window &amp; Door DATA INPUT'!J146="","",VLOOKUP('Window &amp; Door DATA INPUT'!J146,Parameters!$K$4:$L$16,2,FALSE))</f>
        <v/>
      </c>
      <c r="L140" s="26" t="str">
        <f>IF($H140="yes",IF($K140="Y",'Window &amp; Door DATA INPUT'!Q146/1000,IF($K140="N",'Window &amp; Door DATA INPUT'!P146/1000)),"")</f>
        <v/>
      </c>
      <c r="M140" s="26" t="str">
        <f>IF($H140="yes",IF($K140="Y",'Window &amp; Door DATA INPUT'!P146/1000,IF($K140="N",'Window &amp; Door DATA INPUT'!Q146/1000)),"")</f>
        <v/>
      </c>
      <c r="N140" s="71" t="str">
        <f t="shared" si="49"/>
        <v/>
      </c>
      <c r="O140" s="72" t="str">
        <f>IF(AND(B140=1,C140=0,H140="yes"),"A",IF(AND(C140=1,H140="yes",'Window &amp; Door DATA INPUT'!R146="no"),"B",IF(AND(C140=1,H140="yes",'Window &amp; Door DATA INPUT'!R146="yes",'Window &amp; Door DATA INPUT'!S146="yes"),"C",IF(AND(C140=1,H140="yes",'Window &amp; Door DATA INPUT'!R146="yes",'Window &amp; Door DATA INPUT'!S146="no"),"D",""))))</f>
        <v/>
      </c>
      <c r="P140" s="100" t="str">
        <f>IF(AND(C140=1,H140="yes",OR(I140=Parameters!$K$12,I140=Parameters!$K$13,I140=Parameters!$K$14)),"E",IF(AND(C140=1,H140="yes",NOT(OR(I140=Parameters!$K$12,I140=Parameters!$K$13,I140=Parameters!$K$14))),"F",""))</f>
        <v/>
      </c>
      <c r="Q140" s="100" t="str">
        <f>IF(AND(B140=1,H140="yes"),VLOOKUP(I140,Parameters!$K$4:$M$16,3,FALSE),"")</f>
        <v/>
      </c>
      <c r="R140" s="100" t="str">
        <f>IF(AND(OR(O140="A",O140="B",O140="d"),Q140="input"),'Window &amp; Door DATA INPUT'!AA146,IF(AND(O140="C",Q140="input"),'Window &amp; Door DATA INPUT'!W146,Calculations!Q140))</f>
        <v/>
      </c>
      <c r="S140" s="75" t="str">
        <f>IF('Window &amp; Door DATA INPUT'!X146="Yes",'Window &amp; Door DATA INPUT'!Y146/1000,IF(B140=1,"N/A",""))</f>
        <v/>
      </c>
      <c r="T140" s="26" t="str">
        <f>IF(Q140="calc",IF(O140="c",'Window &amp; Door DATA INPUT'!U146/1000,(Parameters!$S$4-'Window &amp; Door DATA INPUT'!Z146+Parameters!$Q$4)/1000),"")</f>
        <v/>
      </c>
      <c r="U140" s="26" t="str">
        <f t="shared" si="50"/>
        <v/>
      </c>
      <c r="V140" s="26" t="str">
        <f t="shared" si="51"/>
        <v/>
      </c>
      <c r="W140" s="80" t="str">
        <f t="shared" si="52"/>
        <v/>
      </c>
      <c r="X140" s="26" t="str">
        <f>IF(OR($H140="no",$B140=0),"",IF($I140=Parameters!$K$15,$L140/($M140/2),$L140/$M140))</f>
        <v/>
      </c>
      <c r="Y140" s="26" t="str">
        <f>IF(OR($H140="no",$B140=0),"",IF($X140&lt;0.5,Parameters!$X$4,IF($X140&lt;1,Parameters!$Y$4,IF($X140&lt;2,Parameters!$Z$4,Parameters!$AA$4))))</f>
        <v/>
      </c>
      <c r="Z140" s="26" t="str">
        <f>IF(OR($H140="no",$B140=0),"",IF($X140&lt;0.5,Parameters!$X$5,IF($X140&lt;1,Parameters!$Y$5,IF($X140&lt;2,Parameters!$Z$5,Parameters!$AA$5))))</f>
        <v/>
      </c>
      <c r="AA140" s="26" t="str">
        <f>IF(OR($H140="no",$B140=0),"",IF($I140=Parameters!$K$15,(2*($M140/2)*SIN(RADIANS(Calculations!$W140/2))),(2*$M140*SIN(RADIANS($W140/2)))))</f>
        <v/>
      </c>
      <c r="AB140" s="26" t="str">
        <f t="shared" si="10"/>
        <v/>
      </c>
      <c r="AC140" s="26" t="str">
        <f>IF(OR($H140="no",$B140=0),"",IF($I140=Parameters!$K$15,$AB140*$N140/2,$AB140*$N140))</f>
        <v/>
      </c>
      <c r="AD140" s="112" t="str">
        <f>IF(OR($H140="no",$B140=0),"",IF($I140=Parameters!$K$15,$AC140*2/Parameters!$AB$4,$AC140/Parameters!$AB$4))</f>
        <v/>
      </c>
      <c r="AE140" s="26" t="str">
        <f>IF(AND(O140="B",Q140="calc"),V140,IF(AND(O140="C",Q140="calc"),'Window &amp; Door DATA INPUT'!T146/1000,""))</f>
        <v/>
      </c>
      <c r="AF140" s="100" t="str">
        <f>IF(AND(O140="B",Q140="input"),'Window &amp; Door DATA INPUT'!AA146,IF(AND(O140="C",Q140="input",P140="F"),'Window &amp; Door DATA INPUT'!V146,IF(AND(O140="C",P140="E"),0,IF(AND(O140="D"),0,IF(AND(B140=1,C140=0),"",(Calculations!Q140))))))</f>
        <v/>
      </c>
      <c r="AG140" s="80" t="str">
        <f t="shared" si="53"/>
        <v/>
      </c>
      <c r="AH140" s="26" t="str">
        <f>IF(OR($H140="no",$C140=0),"",IF($I140=Parameters!$K$15,$L140/($M140/2),$L140/$M140))</f>
        <v/>
      </c>
      <c r="AI140" s="26" t="str">
        <f>IF(OR($H140="no",$C140=0),"",IF($AH140&lt;0.5,Parameters!$X$4,IF($AH140&lt;1,Parameters!$Y$4,IF($AH140&lt;2,Parameters!$Z$4,Parameters!$AA$4))))</f>
        <v/>
      </c>
      <c r="AJ140" s="26" t="str">
        <f>IF(OR($H140="no",$C140=0),"",IF($AH140&lt;0.5,Parameters!$X$5,IF($AH140&lt;1,Parameters!$Y$5,IF($AH140&lt;2,Parameters!$Z$5,Parameters!$AA$5))))</f>
        <v/>
      </c>
      <c r="AK140" s="26" t="str">
        <f>IF(OR($H140="no",$C140=0),"",IF($I140=Parameters!$K$15,(2*($M140/2)*SIN(RADIANS(Calculations!$AG140/2))),(2*$M140*SIN(RADIANS($AG140/2)))))</f>
        <v/>
      </c>
      <c r="AL140" s="26" t="str">
        <f t="shared" si="11"/>
        <v/>
      </c>
      <c r="AM140" s="26" t="str">
        <f>IF(OR($H140="no",$C140=0),"",IF($I140=Parameters!$K$15,$AL140*$N140/2,$AL140*$N140))</f>
        <v/>
      </c>
      <c r="AN140" s="112" t="str">
        <f>IF(OR($H140="no",$C140=0),"",IF($I140=Parameters!$K$15,$AM140*2/Parameters!$AB$4,$AM140/Parameters!$AB$4))</f>
        <v/>
      </c>
      <c r="AU140" s="5"/>
      <c r="BI140" s="292">
        <f>'Window &amp; Door DATA INPUT'!H146</f>
        <v>0</v>
      </c>
      <c r="BJ140" s="293" t="str">
        <f t="shared" si="54"/>
        <v/>
      </c>
    </row>
    <row r="141" spans="2:65" x14ac:dyDescent="0.3">
      <c r="B141" s="53">
        <f>IF('Window &amp; Door DATA INPUT'!B147&gt;1,1,0)</f>
        <v>0</v>
      </c>
      <c r="C141" s="53">
        <f>IF(AND(B141=1,OR(D141=Parameters!$D$17, D141=Parameters!$D$18,D141=Parameters!$D$19,D141=Parameters!$D$20,D141=Parameters!$D$21,D141=Parameters!$D$22, D141=Parameters!$D$23, D141=Parameters!$D$24)),1,0)</f>
        <v>0</v>
      </c>
      <c r="D141" s="55" t="str">
        <f>IF('Window &amp; Door DATA INPUT'!B147="","",'Window &amp; Door DATA INPUT'!B147)</f>
        <v/>
      </c>
      <c r="E141" s="25" t="str">
        <f>IF('Window &amp; Door DATA INPUT'!D147="","",'Window &amp; Door DATA INPUT'!D147)</f>
        <v/>
      </c>
      <c r="F141" s="25" t="str">
        <f>IF(B141=1,'Window &amp; Door DATA INPUT'!H147&amp;RESULTS!$H$5,"")</f>
        <v/>
      </c>
      <c r="G141" s="25" t="str">
        <f>IF(B141=1,VLOOKUP(F141,Parameters!$H$4:$I$20,2,FALSE),"")</f>
        <v/>
      </c>
      <c r="H141" s="25" t="str">
        <f>IF(OR('Window &amp; Door DATA INPUT'!J147=Parameters!$K$4,'Window &amp; Door DATA INPUT'!J147=Parameters!$K$11),"No",IF('Window &amp; Door DATA INPUT'!K147="","",'Window &amp; Door DATA INPUT'!K147))</f>
        <v/>
      </c>
      <c r="I141" s="25" t="str">
        <f>IF('Window &amp; Door DATA INPUT'!J147="","",'Window &amp; Door DATA INPUT'!J147)</f>
        <v/>
      </c>
      <c r="J141" s="71" t="str">
        <f>IF('Window &amp; Door DATA INPUT'!L147=Parameters!$O$5,'Window &amp; Door DATA INPUT'!O147,IF(B141=1,('Window &amp; Door DATA INPUT'!N147*'Window &amp; Door DATA INPUT'!M147)/1000000,""))</f>
        <v/>
      </c>
      <c r="K141" s="72" t="str">
        <f>IF('Window &amp; Door DATA INPUT'!J147="","",VLOOKUP('Window &amp; Door DATA INPUT'!J147,Parameters!$K$4:$L$16,2,FALSE))</f>
        <v/>
      </c>
      <c r="L141" s="26" t="str">
        <f>IF($H141="yes",IF($K141="Y",'Window &amp; Door DATA INPUT'!Q147/1000,IF($K141="N",'Window &amp; Door DATA INPUT'!P147/1000)),"")</f>
        <v/>
      </c>
      <c r="M141" s="26" t="str">
        <f>IF($H141="yes",IF($K141="Y",'Window &amp; Door DATA INPUT'!P147/1000,IF($K141="N",'Window &amp; Door DATA INPUT'!Q147/1000)),"")</f>
        <v/>
      </c>
      <c r="N141" s="71" t="str">
        <f t="shared" si="49"/>
        <v/>
      </c>
      <c r="O141" s="72" t="str">
        <f>IF(AND(B141=1,C141=0,H141="yes"),"A",IF(AND(C141=1,H141="yes",'Window &amp; Door DATA INPUT'!R147="no"),"B",IF(AND(C141=1,H141="yes",'Window &amp; Door DATA INPUT'!R147="yes",'Window &amp; Door DATA INPUT'!S147="yes"),"C",IF(AND(C141=1,H141="yes",'Window &amp; Door DATA INPUT'!R147="yes",'Window &amp; Door DATA INPUT'!S147="no"),"D",""))))</f>
        <v/>
      </c>
      <c r="P141" s="100" t="str">
        <f>IF(AND(C141=1,H141="yes",OR(I141=Parameters!$K$12,I141=Parameters!$K$13,I141=Parameters!$K$14)),"E",IF(AND(C141=1,H141="yes",NOT(OR(I141=Parameters!$K$12,I141=Parameters!$K$13,I141=Parameters!$K$14))),"F",""))</f>
        <v/>
      </c>
      <c r="Q141" s="100" t="str">
        <f>IF(AND(B141=1,H141="yes"),VLOOKUP(I141,Parameters!$K$4:$M$16,3,FALSE),"")</f>
        <v/>
      </c>
      <c r="R141" s="100" t="str">
        <f>IF(AND(OR(O141="A",O141="B",O141="d"),Q141="input"),'Window &amp; Door DATA INPUT'!AA147,IF(AND(O141="C",Q141="input"),'Window &amp; Door DATA INPUT'!W147,Calculations!Q141))</f>
        <v/>
      </c>
      <c r="S141" s="75" t="str">
        <f>IF('Window &amp; Door DATA INPUT'!X147="Yes",'Window &amp; Door DATA INPUT'!Y147/1000,IF(B141=1,"N/A",""))</f>
        <v/>
      </c>
      <c r="T141" s="26" t="str">
        <f>IF(Q141="calc",IF(O141="c",'Window &amp; Door DATA INPUT'!U147/1000,(Parameters!$S$4-'Window &amp; Door DATA INPUT'!Z147+Parameters!$Q$4)/1000),"")</f>
        <v/>
      </c>
      <c r="U141" s="26" t="str">
        <f t="shared" si="50"/>
        <v/>
      </c>
      <c r="V141" s="26" t="str">
        <f t="shared" si="51"/>
        <v/>
      </c>
      <c r="W141" s="80" t="str">
        <f t="shared" si="52"/>
        <v/>
      </c>
      <c r="X141" s="26" t="str">
        <f>IF(OR($H141="no",$B141=0),"",IF($I141=Parameters!$K$15,$L141/($M141/2),$L141/$M141))</f>
        <v/>
      </c>
      <c r="Y141" s="26" t="str">
        <f>IF(OR($H141="no",$B141=0),"",IF($X141&lt;0.5,Parameters!$X$4,IF($X141&lt;1,Parameters!$Y$4,IF($X141&lt;2,Parameters!$Z$4,Parameters!$AA$4))))</f>
        <v/>
      </c>
      <c r="Z141" s="26" t="str">
        <f>IF(OR($H141="no",$B141=0),"",IF($X141&lt;0.5,Parameters!$X$5,IF($X141&lt;1,Parameters!$Y$5,IF($X141&lt;2,Parameters!$Z$5,Parameters!$AA$5))))</f>
        <v/>
      </c>
      <c r="AA141" s="26" t="str">
        <f>IF(OR($H141="no",$B141=0),"",IF($I141=Parameters!$K$15,(2*($M141/2)*SIN(RADIANS(Calculations!$W141/2))),(2*$M141*SIN(RADIANS($W141/2)))))</f>
        <v/>
      </c>
      <c r="AB141" s="26" t="str">
        <f t="shared" si="10"/>
        <v/>
      </c>
      <c r="AC141" s="26" t="str">
        <f>IF(OR($H141="no",$B141=0),"",IF($I141=Parameters!$K$15,$AB141*$N141/2,$AB141*$N141))</f>
        <v/>
      </c>
      <c r="AD141" s="112" t="str">
        <f>IF(OR($H141="no",$B141=0),"",IF($I141=Parameters!$K$15,$AC141*2/Parameters!$AB$4,$AC141/Parameters!$AB$4))</f>
        <v/>
      </c>
      <c r="AE141" s="26" t="str">
        <f>IF(AND(O141="B",Q141="calc"),V141,IF(AND(O141="C",Q141="calc"),'Window &amp; Door DATA INPUT'!T147/1000,""))</f>
        <v/>
      </c>
      <c r="AF141" s="100" t="str">
        <f>IF(AND(O141="B",Q141="input"),'Window &amp; Door DATA INPUT'!AA147,IF(AND(O141="C",Q141="input",P141="F"),'Window &amp; Door DATA INPUT'!V147,IF(AND(O141="C",P141="E"),0,IF(AND(O141="D"),0,IF(AND(B141=1,C141=0),"",(Calculations!Q141))))))</f>
        <v/>
      </c>
      <c r="AG141" s="80" t="str">
        <f t="shared" si="53"/>
        <v/>
      </c>
      <c r="AH141" s="26" t="str">
        <f>IF(OR($H141="no",$C141=0),"",IF($I141=Parameters!$K$15,$L141/($M141/2),$L141/$M141))</f>
        <v/>
      </c>
      <c r="AI141" s="26" t="str">
        <f>IF(OR($H141="no",$C141=0),"",IF($AH141&lt;0.5,Parameters!$X$4,IF($AH141&lt;1,Parameters!$Y$4,IF($AH141&lt;2,Parameters!$Z$4,Parameters!$AA$4))))</f>
        <v/>
      </c>
      <c r="AJ141" s="26" t="str">
        <f>IF(OR($H141="no",$C141=0),"",IF($AH141&lt;0.5,Parameters!$X$5,IF($AH141&lt;1,Parameters!$Y$5,IF($AH141&lt;2,Parameters!$Z$5,Parameters!$AA$5))))</f>
        <v/>
      </c>
      <c r="AK141" s="26" t="str">
        <f>IF(OR($H141="no",$C141=0),"",IF($I141=Parameters!$K$15,(2*($M141/2)*SIN(RADIANS(Calculations!$AG141/2))),(2*$M141*SIN(RADIANS($AG141/2)))))</f>
        <v/>
      </c>
      <c r="AL141" s="26" t="str">
        <f t="shared" si="11"/>
        <v/>
      </c>
      <c r="AM141" s="26" t="str">
        <f>IF(OR($H141="no",$C141=0),"",IF($I141=Parameters!$K$15,$AL141*$N141/2,$AL141*$N141))</f>
        <v/>
      </c>
      <c r="AN141" s="112" t="str">
        <f>IF(OR($H141="no",$C141=0),"",IF($I141=Parameters!$K$15,$AM141*2/Parameters!$AB$4,$AM141/Parameters!$AB$4))</f>
        <v/>
      </c>
      <c r="AU141" s="5"/>
      <c r="BI141" s="292">
        <f>'Window &amp; Door DATA INPUT'!H147</f>
        <v>0</v>
      </c>
      <c r="BJ141" s="293" t="str">
        <f t="shared" si="54"/>
        <v/>
      </c>
    </row>
    <row r="142" spans="2:65" x14ac:dyDescent="0.3">
      <c r="B142" s="53">
        <f>IF('Window &amp; Door DATA INPUT'!B148&gt;1,1,0)</f>
        <v>0</v>
      </c>
      <c r="C142" s="53">
        <f>IF(AND(B142=1,OR(D142=Parameters!$D$17, D142=Parameters!$D$18,D142=Parameters!$D$19,D142=Parameters!$D$20,D142=Parameters!$D$21,D142=Parameters!$D$22, D142=Parameters!$D$23, D142=Parameters!$D$24)),1,0)</f>
        <v>0</v>
      </c>
      <c r="D142" s="55" t="str">
        <f>IF('Window &amp; Door DATA INPUT'!B148="","",'Window &amp; Door DATA INPUT'!B148)</f>
        <v/>
      </c>
      <c r="E142" s="25" t="str">
        <f>IF('Window &amp; Door DATA INPUT'!D148="","",'Window &amp; Door DATA INPUT'!D148)</f>
        <v/>
      </c>
      <c r="F142" s="25" t="str">
        <f>IF(B142=1,'Window &amp; Door DATA INPUT'!H148&amp;RESULTS!$H$5,"")</f>
        <v/>
      </c>
      <c r="G142" s="25" t="str">
        <f>IF(B142=1,VLOOKUP(F142,Parameters!$H$4:$I$20,2,FALSE),"")</f>
        <v/>
      </c>
      <c r="H142" s="25" t="str">
        <f>IF(OR('Window &amp; Door DATA INPUT'!J148=Parameters!$K$4,'Window &amp; Door DATA INPUT'!J148=Parameters!$K$11),"No",IF('Window &amp; Door DATA INPUT'!K148="","",'Window &amp; Door DATA INPUT'!K148))</f>
        <v/>
      </c>
      <c r="I142" s="25" t="str">
        <f>IF('Window &amp; Door DATA INPUT'!J148="","",'Window &amp; Door DATA INPUT'!J148)</f>
        <v/>
      </c>
      <c r="J142" s="71" t="str">
        <f>IF('Window &amp; Door DATA INPUT'!L148=Parameters!$O$5,'Window &amp; Door DATA INPUT'!O148,IF(B142=1,('Window &amp; Door DATA INPUT'!N148*'Window &amp; Door DATA INPUT'!M148)/1000000,""))</f>
        <v/>
      </c>
      <c r="K142" s="72" t="str">
        <f>IF('Window &amp; Door DATA INPUT'!J148="","",VLOOKUP('Window &amp; Door DATA INPUT'!J148,Parameters!$K$4:$L$16,2,FALSE))</f>
        <v/>
      </c>
      <c r="L142" s="26" t="str">
        <f>IF($H142="yes",IF($K142="Y",'Window &amp; Door DATA INPUT'!Q148/1000,IF($K142="N",'Window &amp; Door DATA INPUT'!P148/1000)),"")</f>
        <v/>
      </c>
      <c r="M142" s="26" t="str">
        <f>IF($H142="yes",IF($K142="Y",'Window &amp; Door DATA INPUT'!P148/1000,IF($K142="N",'Window &amp; Door DATA INPUT'!Q148/1000)),"")</f>
        <v/>
      </c>
      <c r="N142" s="71" t="str">
        <f t="shared" si="49"/>
        <v/>
      </c>
      <c r="O142" s="72" t="str">
        <f>IF(AND(B142=1,C142=0,H142="yes"),"A",IF(AND(C142=1,H142="yes",'Window &amp; Door DATA INPUT'!R148="no"),"B",IF(AND(C142=1,H142="yes",'Window &amp; Door DATA INPUT'!R148="yes",'Window &amp; Door DATA INPUT'!S148="yes"),"C",IF(AND(C142=1,H142="yes",'Window &amp; Door DATA INPUT'!R148="yes",'Window &amp; Door DATA INPUT'!S148="no"),"D",""))))</f>
        <v/>
      </c>
      <c r="P142" s="100" t="str">
        <f>IF(AND(C142=1,H142="yes",OR(I142=Parameters!$K$12,I142=Parameters!$K$13,I142=Parameters!$K$14)),"E",IF(AND(C142=1,H142="yes",NOT(OR(I142=Parameters!$K$12,I142=Parameters!$K$13,I142=Parameters!$K$14))),"F",""))</f>
        <v/>
      </c>
      <c r="Q142" s="100" t="str">
        <f>IF(AND(B142=1,H142="yes"),VLOOKUP(I142,Parameters!$K$4:$M$16,3,FALSE),"")</f>
        <v/>
      </c>
      <c r="R142" s="100" t="str">
        <f>IF(AND(OR(O142="A",O142="B",O142="d"),Q142="input"),'Window &amp; Door DATA INPUT'!AA148,IF(AND(O142="C",Q142="input"),'Window &amp; Door DATA INPUT'!W148,Calculations!Q142))</f>
        <v/>
      </c>
      <c r="S142" s="75" t="str">
        <f>IF('Window &amp; Door DATA INPUT'!X148="Yes",'Window &amp; Door DATA INPUT'!Y148/1000,IF(B142=1,"N/A",""))</f>
        <v/>
      </c>
      <c r="T142" s="26" t="str">
        <f>IF(Q142="calc",IF(O142="c",'Window &amp; Door DATA INPUT'!U148/1000,(Parameters!$S$4-'Window &amp; Door DATA INPUT'!Z148+Parameters!$Q$4)/1000),"")</f>
        <v/>
      </c>
      <c r="U142" s="26" t="str">
        <f t="shared" si="50"/>
        <v/>
      </c>
      <c r="V142" s="26" t="str">
        <f t="shared" si="51"/>
        <v/>
      </c>
      <c r="W142" s="80" t="str">
        <f t="shared" si="52"/>
        <v/>
      </c>
      <c r="X142" s="26" t="str">
        <f>IF(OR($H142="no",$B142=0),"",IF($I142=Parameters!$K$15,$L142/($M142/2),$L142/$M142))</f>
        <v/>
      </c>
      <c r="Y142" s="26" t="str">
        <f>IF(OR($H142="no",$B142=0),"",IF($X142&lt;0.5,Parameters!$X$4,IF($X142&lt;1,Parameters!$Y$4,IF($X142&lt;2,Parameters!$Z$4,Parameters!$AA$4))))</f>
        <v/>
      </c>
      <c r="Z142" s="26" t="str">
        <f>IF(OR($H142="no",$B142=0),"",IF($X142&lt;0.5,Parameters!$X$5,IF($X142&lt;1,Parameters!$Y$5,IF($X142&lt;2,Parameters!$Z$5,Parameters!$AA$5))))</f>
        <v/>
      </c>
      <c r="AA142" s="26" t="str">
        <f>IF(OR($H142="no",$B142=0),"",IF($I142=Parameters!$K$15,(2*($M142/2)*SIN(RADIANS(Calculations!$W142/2))),(2*$M142*SIN(RADIANS($W142/2)))))</f>
        <v/>
      </c>
      <c r="AB142" s="26" t="str">
        <f t="shared" si="10"/>
        <v/>
      </c>
      <c r="AC142" s="26" t="str">
        <f>IF(OR($H142="no",$B142=0),"",IF($I142=Parameters!$K$15,$AB142*$N142/2,$AB142*$N142))</f>
        <v/>
      </c>
      <c r="AD142" s="112" t="str">
        <f>IF(OR($H142="no",$B142=0),"",IF($I142=Parameters!$K$15,$AC142*2/Parameters!$AB$4,$AC142/Parameters!$AB$4))</f>
        <v/>
      </c>
      <c r="AE142" s="26" t="str">
        <f>IF(AND(O142="B",Q142="calc"),V142,IF(AND(O142="C",Q142="calc"),'Window &amp; Door DATA INPUT'!T148/1000,""))</f>
        <v/>
      </c>
      <c r="AF142" s="100" t="str">
        <f>IF(AND(O142="B",Q142="input"),'Window &amp; Door DATA INPUT'!AA148,IF(AND(O142="C",Q142="input",P142="F"),'Window &amp; Door DATA INPUT'!V148,IF(AND(O142="C",P142="E"),0,IF(AND(O142="D"),0,IF(AND(B142=1,C142=0),"",(Calculations!Q142))))))</f>
        <v/>
      </c>
      <c r="AG142" s="80" t="str">
        <f t="shared" si="53"/>
        <v/>
      </c>
      <c r="AH142" s="26" t="str">
        <f>IF(OR($H142="no",$C142=0),"",IF($I142=Parameters!$K$15,$L142/($M142/2),$L142/$M142))</f>
        <v/>
      </c>
      <c r="AI142" s="26" t="str">
        <f>IF(OR($H142="no",$C142=0),"",IF($AH142&lt;0.5,Parameters!$X$4,IF($AH142&lt;1,Parameters!$Y$4,IF($AH142&lt;2,Parameters!$Z$4,Parameters!$AA$4))))</f>
        <v/>
      </c>
      <c r="AJ142" s="26" t="str">
        <f>IF(OR($H142="no",$C142=0),"",IF($AH142&lt;0.5,Parameters!$X$5,IF($AH142&lt;1,Parameters!$Y$5,IF($AH142&lt;2,Parameters!$Z$5,Parameters!$AA$5))))</f>
        <v/>
      </c>
      <c r="AK142" s="26" t="str">
        <f>IF(OR($H142="no",$C142=0),"",IF($I142=Parameters!$K$15,(2*($M142/2)*SIN(RADIANS(Calculations!$AG142/2))),(2*$M142*SIN(RADIANS($AG142/2)))))</f>
        <v/>
      </c>
      <c r="AL142" s="26" t="str">
        <f t="shared" si="11"/>
        <v/>
      </c>
      <c r="AM142" s="26" t="str">
        <f>IF(OR($H142="no",$C142=0),"",IF($I142=Parameters!$K$15,$AL142*$N142/2,$AL142*$N142))</f>
        <v/>
      </c>
      <c r="AN142" s="112" t="str">
        <f>IF(OR($H142="no",$C142=0),"",IF($I142=Parameters!$K$15,$AM142*2/Parameters!$AB$4,$AM142/Parameters!$AB$4))</f>
        <v/>
      </c>
      <c r="AU142" s="5"/>
      <c r="BI142" s="292">
        <f>'Window &amp; Door DATA INPUT'!H148</f>
        <v>0</v>
      </c>
      <c r="BJ142" s="293" t="str">
        <f t="shared" si="54"/>
        <v/>
      </c>
    </row>
    <row r="143" spans="2:65" x14ac:dyDescent="0.3">
      <c r="B143" s="53">
        <f>IF('Window &amp; Door DATA INPUT'!B149&gt;1,1,0)</f>
        <v>0</v>
      </c>
      <c r="C143" s="53">
        <f>IF(AND(B143=1,OR(D143=Parameters!$D$17, D143=Parameters!$D$18,D143=Parameters!$D$19,D143=Parameters!$D$20,D143=Parameters!$D$21,D143=Parameters!$D$22, D143=Parameters!$D$23, D143=Parameters!$D$24)),1,0)</f>
        <v>0</v>
      </c>
      <c r="D143" s="55" t="str">
        <f>IF('Window &amp; Door DATA INPUT'!B149="","",'Window &amp; Door DATA INPUT'!B149)</f>
        <v/>
      </c>
      <c r="E143" s="25" t="str">
        <f>IF('Window &amp; Door DATA INPUT'!D149="","",'Window &amp; Door DATA INPUT'!D149)</f>
        <v/>
      </c>
      <c r="F143" s="25" t="str">
        <f>IF(B143=1,'Window &amp; Door DATA INPUT'!H149&amp;RESULTS!$H$5,"")</f>
        <v/>
      </c>
      <c r="G143" s="25" t="str">
        <f>IF(B143=1,VLOOKUP(F143,Parameters!$H$4:$I$20,2,FALSE),"")</f>
        <v/>
      </c>
      <c r="H143" s="25" t="str">
        <f>IF(OR('Window &amp; Door DATA INPUT'!J149=Parameters!$K$4,'Window &amp; Door DATA INPUT'!J149=Parameters!$K$11),"No",IF('Window &amp; Door DATA INPUT'!K149="","",'Window &amp; Door DATA INPUT'!K149))</f>
        <v/>
      </c>
      <c r="I143" s="25" t="str">
        <f>IF('Window &amp; Door DATA INPUT'!J149="","",'Window &amp; Door DATA INPUT'!J149)</f>
        <v/>
      </c>
      <c r="J143" s="71" t="str">
        <f>IF('Window &amp; Door DATA INPUT'!L149=Parameters!$O$5,'Window &amp; Door DATA INPUT'!O149,IF(B143=1,('Window &amp; Door DATA INPUT'!N149*'Window &amp; Door DATA INPUT'!M149)/1000000,""))</f>
        <v/>
      </c>
      <c r="K143" s="72" t="str">
        <f>IF('Window &amp; Door DATA INPUT'!J149="","",VLOOKUP('Window &amp; Door DATA INPUT'!J149,Parameters!$K$4:$L$16,2,FALSE))</f>
        <v/>
      </c>
      <c r="L143" s="26" t="str">
        <f>IF($H143="yes",IF($K143="Y",'Window &amp; Door DATA INPUT'!Q149/1000,IF($K143="N",'Window &amp; Door DATA INPUT'!P149/1000)),"")</f>
        <v/>
      </c>
      <c r="M143" s="26" t="str">
        <f>IF($H143="yes",IF($K143="Y",'Window &amp; Door DATA INPUT'!P149/1000,IF($K143="N",'Window &amp; Door DATA INPUT'!Q149/1000)),"")</f>
        <v/>
      </c>
      <c r="N143" s="71" t="str">
        <f t="shared" ref="N143" si="55">IF(L143="","",L143*M143)</f>
        <v/>
      </c>
      <c r="O143" s="72" t="str">
        <f>IF(AND(B143=1,C143=0,H143="yes"),"A",IF(AND(C143=1,H143="yes",'Window &amp; Door DATA INPUT'!R149="no"),"B",IF(AND(C143=1,H143="yes",'Window &amp; Door DATA INPUT'!R149="yes",'Window &amp; Door DATA INPUT'!S149="yes"),"C",IF(AND(C143=1,H143="yes",'Window &amp; Door DATA INPUT'!R149="yes",'Window &amp; Door DATA INPUT'!S149="no"),"D",""))))</f>
        <v/>
      </c>
      <c r="P143" s="100" t="str">
        <f>IF(AND(C143=1,H143="yes",OR(I143=Parameters!$K$12,I143=Parameters!$K$13,I143=Parameters!$K$14)),"E",IF(AND(C143=1,H143="yes",NOT(OR(I143=Parameters!$K$12,I143=Parameters!$K$13,I143=Parameters!$K$14))),"F",""))</f>
        <v/>
      </c>
      <c r="Q143" s="100" t="str">
        <f>IF(AND(B143=1,H143="yes"),VLOOKUP(I143,Parameters!$K$4:$M$16,3,FALSE),"")</f>
        <v/>
      </c>
      <c r="R143" s="100" t="str">
        <f>IF(AND(OR(O143="A",O143="B",O143="d"),Q143="input"),'Window &amp; Door DATA INPUT'!AA149,IF(AND(O143="C",Q143="input"),'Window &amp; Door DATA INPUT'!W149,Calculations!Q143))</f>
        <v/>
      </c>
      <c r="S143" s="75" t="str">
        <f>IF('Window &amp; Door DATA INPUT'!X149="Yes",'Window &amp; Door DATA INPUT'!Y149/1000,IF(B143=1,"N/A",""))</f>
        <v/>
      </c>
      <c r="T143" s="26" t="str">
        <f>IF(Q143="calc",IF(O143="c",'Window &amp; Door DATA INPUT'!U149/1000,(Parameters!$S$4-'Window &amp; Door DATA INPUT'!Z149+Parameters!$Q$4)/1000),"")</f>
        <v/>
      </c>
      <c r="U143" s="26" t="str">
        <f t="shared" ref="U143" si="56">IF(Q143="calc",IF(T143&gt;M143,M143,T143),"")</f>
        <v/>
      </c>
      <c r="V143" s="26" t="str">
        <f t="shared" ref="V143" si="57">IF(AND(S143&gt;0,S143&lt;U143),S143,U143)</f>
        <v/>
      </c>
      <c r="W143" s="80" t="str">
        <f t="shared" ref="W143" si="58">IF(R143="calc",DEGREES(ASIN(V143/M143)),R143)</f>
        <v/>
      </c>
      <c r="X143" s="26" t="str">
        <f>IF(OR($H143="no",$B143=0),"",IF($I143=Parameters!$K$15,$L143/($M143/2),$L143/$M143))</f>
        <v/>
      </c>
      <c r="Y143" s="26" t="str">
        <f>IF(OR($H143="no",$B143=0),"",IF($X143&lt;0.5,Parameters!$X$4,IF($X143&lt;1,Parameters!$Y$4,IF($X143&lt;2,Parameters!$Z$4,Parameters!$AA$4))))</f>
        <v/>
      </c>
      <c r="Z143" s="26" t="str">
        <f>IF(OR($H143="no",$B143=0),"",IF($X143&lt;0.5,Parameters!$X$5,IF($X143&lt;1,Parameters!$Y$5,IF($X143&lt;2,Parameters!$Z$5,Parameters!$AA$5))))</f>
        <v/>
      </c>
      <c r="AA143" s="26" t="str">
        <f>IF(OR($H143="no",$B143=0),"",IF($I143=Parameters!$K$15,(2*($M143/2)*SIN(RADIANS(Calculations!$W143/2))),(2*$M143*SIN(RADIANS($W143/2)))))</f>
        <v/>
      </c>
      <c r="AB143" s="26" t="str">
        <f t="shared" si="10"/>
        <v/>
      </c>
      <c r="AC143" s="26" t="str">
        <f>IF(OR($H143="no",$B143=0),"",IF($I143=Parameters!$K$15,$AB143*$N143/2,$AB143*$N143))</f>
        <v/>
      </c>
      <c r="AD143" s="112" t="str">
        <f>IF(OR($H143="no",$B143=0),"",IF($I143=Parameters!$K$15,$AC143*2/Parameters!$AB$4,$AC143/Parameters!$AB$4))</f>
        <v/>
      </c>
      <c r="AE143" s="26" t="str">
        <f>IF(AND(O143="B",Q143="calc"),V143,IF(AND(O143="C",Q143="calc"),'Window &amp; Door DATA INPUT'!T149/1000,""))</f>
        <v/>
      </c>
      <c r="AF143" s="100" t="str">
        <f>IF(AND(O143="B",Q143="input"),'Window &amp; Door DATA INPUT'!AA149,IF(AND(O143="C",Q143="input",P143="F"),'Window &amp; Door DATA INPUT'!V149,IF(AND(O143="C",P143="E"),0,IF(AND(O143="D"),0,IF(AND(B143=1,C143=0),"",(Calculations!Q143))))))</f>
        <v/>
      </c>
      <c r="AG143" s="80" t="str">
        <f t="shared" ref="AG143" si="59">IF(AF143="calc",DEGREES(ASIN(AE143/M143)),AF143)</f>
        <v/>
      </c>
      <c r="AH143" s="26" t="str">
        <f>IF(OR($H143="no",$C143=0),"",IF($I143=Parameters!$K$15,$L143/($M143/2),$L143/$M143))</f>
        <v/>
      </c>
      <c r="AI143" s="26" t="str">
        <f>IF(OR($H143="no",$C143=0),"",IF($AH143&lt;0.5,Parameters!$X$4,IF($AH143&lt;1,Parameters!$Y$4,IF($AH143&lt;2,Parameters!$Z$4,Parameters!$AA$4))))</f>
        <v/>
      </c>
      <c r="AJ143" s="26" t="str">
        <f>IF(OR($H143="no",$C143=0),"",IF($AH143&lt;0.5,Parameters!$X$5,IF($AH143&lt;1,Parameters!$Y$5,IF($AH143&lt;2,Parameters!$Z$5,Parameters!$AA$5))))</f>
        <v/>
      </c>
      <c r="AK143" s="26" t="str">
        <f>IF(OR($H143="no",$C143=0),"",IF($I143=Parameters!$K$15,(2*($M143/2)*SIN(RADIANS(Calculations!$AG143/2))),(2*$M143*SIN(RADIANS($AG143/2)))))</f>
        <v/>
      </c>
      <c r="AL143" s="26" t="str">
        <f t="shared" si="11"/>
        <v/>
      </c>
      <c r="AM143" s="26" t="str">
        <f>IF(OR($H143="no",$C143=0),"",IF($I143=Parameters!$K$15,$AL143*$N143/2,$AL143*$N143))</f>
        <v/>
      </c>
      <c r="AN143" s="112" t="str">
        <f>IF(OR($H143="no",$C143=0),"",IF($I143=Parameters!$K$15,$AM143*2/Parameters!$AB$4,$AM143/Parameters!$AB$4))</f>
        <v/>
      </c>
      <c r="AU143" s="5"/>
      <c r="BI143" s="292">
        <f>'Window &amp; Door DATA INPUT'!H149</f>
        <v>0</v>
      </c>
      <c r="BJ143" s="293" t="str">
        <f t="shared" si="54"/>
        <v/>
      </c>
    </row>
    <row r="144" spans="2:65" x14ac:dyDescent="0.3">
      <c r="AU144" s="5"/>
    </row>
    <row r="145" spans="42:49" x14ac:dyDescent="0.3">
      <c r="AP145" s="5"/>
      <c r="AQ145" s="5"/>
      <c r="AR145" s="5"/>
      <c r="AS145" s="5"/>
      <c r="AT145" s="5"/>
      <c r="AU145" s="5"/>
      <c r="AV145" s="5"/>
      <c r="AW145" s="5"/>
    </row>
  </sheetData>
  <sheetProtection algorithmName="SHA-512" hashValue="Fsh4iMVh4Pog8r+qlLBr2RMzRunZBB1dS2PfTpRhwQc0i317uTGq6MQr3xcYYDU/lm3O3do5HWNp6xGLplFyeg==" saltValue="ttYVJc483BCLMWFtgkXseg==" spinCount="100000" sheet="1" objects="1" scenarios="1"/>
  <mergeCells count="2">
    <mergeCell ref="AT2:AU2"/>
    <mergeCell ref="AV2:AW2"/>
  </mergeCells>
  <phoneticPr fontId="15" type="noConversion"/>
  <dataValidations disablePrompts="1" count="1">
    <dataValidation type="list" allowBlank="1" showInputMessage="1" showErrorMessage="1" sqref="E2" xr:uid="{F1989F33-A817-4B9B-82CD-46932F917DBD}">
      <formula1>"North, South, East, West"</formula1>
    </dataValidation>
  </dataValidations>
  <pageMargins left="0.23622047244094491" right="0.23622047244094491" top="0.74803149606299213" bottom="0.74803149606299213" header="0.31496062992125984" footer="0.31496062992125984"/>
  <pageSetup paperSize="9" scale="65" orientation="landscape" r:id="rId1"/>
  <colBreaks count="2" manualBreakCount="2">
    <brk id="51" max="43" man="1"/>
    <brk id="5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Change Control</vt:lpstr>
      <vt:lpstr>Cover page</vt:lpstr>
      <vt:lpstr>USER GUIDE</vt:lpstr>
      <vt:lpstr>Window &amp; Door DATA INPUT</vt:lpstr>
      <vt:lpstr>RESULTS</vt:lpstr>
      <vt:lpstr>Summary for all orientations</vt:lpstr>
      <vt:lpstr>Compliance Checklist</vt:lpstr>
      <vt:lpstr>Part O Criteria</vt:lpstr>
      <vt:lpstr>Calculations</vt:lpstr>
      <vt:lpstr>Parameters</vt:lpstr>
      <vt:lpstr>Calculations!Print_Area</vt:lpstr>
      <vt:lpstr>'Compliance Checklist'!Print_Area</vt:lpstr>
      <vt:lpstr>'Part O Criteria'!Print_Area</vt:lpstr>
      <vt:lpstr>RESULTS!Print_Area</vt:lpstr>
      <vt:lpstr>'Summary for all orientations'!Print_Area</vt:lpstr>
      <vt:lpstr>'Window &amp; Door DATA INPUT'!Print_Area</vt:lpstr>
    </vt:vector>
  </TitlesOfParts>
  <Company>Persimmon Homes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Future Homes Hub</dc:creator>
  <cp:lastModifiedBy>Tessa</cp:lastModifiedBy>
  <cp:lastPrinted>2023-03-30T10:42:02Z</cp:lastPrinted>
  <dcterms:created xsi:type="dcterms:W3CDTF">2022-05-06T15:28:11Z</dcterms:created>
  <dcterms:modified xsi:type="dcterms:W3CDTF">2024-02-26T16:08:36Z</dcterms:modified>
</cp:coreProperties>
</file>